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fs01\novacorp\DIRAD\CGEAF\COLIC\DILIC1\DILIC1 Arquivos\PREGÕES 2017\LUIZ\Copeiragem SP\"/>
    </mc:Choice>
  </mc:AlternateContent>
  <bookViews>
    <workbookView xWindow="0" yWindow="0" windowWidth="24000" windowHeight="9735" tabRatio="481" activeTab="2"/>
  </bookViews>
  <sheets>
    <sheet name="Copeiragem" sheetId="1" r:id="rId1"/>
    <sheet name="Insumos Diversos" sheetId="2" r:id="rId2"/>
    <sheet name="Valor Total" sheetId="3" r:id="rId3"/>
  </sheets>
  <definedNames>
    <definedName name="_1Excel_BuiltIn_Print_Area_1_1">"$#REF!.$A$1:$G$205"</definedName>
    <definedName name="_xlnm.Print_Area">Copeiragem!$A$1:$D$167</definedName>
    <definedName name="Excel_BuiltIn_Print_Area_1">"$#REF!.$A$1:$G$203"</definedName>
    <definedName name="Excel_BuiltIn_Print_Area_1_1">"$#REF!.$A$1:$F$205"</definedName>
    <definedName name="Print_Area_1">'Valor Total'!$A$1:$G$20</definedName>
  </definedNames>
  <calcPr calcId="152511"/>
</workbook>
</file>

<file path=xl/calcChain.xml><?xml version="1.0" encoding="utf-8"?>
<calcChain xmlns="http://schemas.openxmlformats.org/spreadsheetml/2006/main">
  <c r="F41" i="2" l="1"/>
  <c r="F42" i="2"/>
  <c r="F43" i="2"/>
  <c r="F44" i="2"/>
  <c r="F45" i="2"/>
  <c r="F46" i="2"/>
  <c r="F47" i="2"/>
  <c r="F48" i="2"/>
  <c r="F49" i="2"/>
  <c r="F50" i="2"/>
  <c r="F51" i="2"/>
  <c r="F52" i="2"/>
  <c r="F53" i="2"/>
  <c r="F40" i="2"/>
  <c r="D59" i="2" l="1"/>
  <c r="D60" i="2"/>
  <c r="D61" i="2"/>
  <c r="C67" i="1"/>
  <c r="E32" i="2" l="1"/>
  <c r="F32" i="2" s="1"/>
  <c r="E33" i="2"/>
  <c r="E34" i="2"/>
  <c r="F34" i="2" s="1"/>
  <c r="E35" i="2"/>
  <c r="F35" i="2" s="1"/>
  <c r="E36" i="2"/>
  <c r="F36" i="2" s="1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F3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C53" i="1" l="1"/>
  <c r="C52" i="1"/>
  <c r="C47" i="1"/>
  <c r="C59" i="1" l="1"/>
  <c r="E31" i="2" l="1"/>
  <c r="F31" i="2" s="1"/>
  <c r="E40" i="2"/>
  <c r="E54" i="2" l="1"/>
  <c r="E3" i="2"/>
  <c r="E28" i="2" s="1"/>
  <c r="C150" i="1"/>
  <c r="C152" i="1" s="1"/>
  <c r="C124" i="1"/>
  <c r="C125" i="1" s="1"/>
  <c r="C118" i="1"/>
  <c r="C109" i="1"/>
  <c r="C108" i="1"/>
  <c r="C93" i="1"/>
  <c r="C84" i="1"/>
  <c r="C131" i="1" s="1"/>
  <c r="C82" i="1"/>
  <c r="C162" i="1"/>
  <c r="D121" i="1"/>
  <c r="F37" i="2" l="1"/>
  <c r="D80" i="1"/>
  <c r="D93" i="1"/>
  <c r="C160" i="1"/>
  <c r="C161" i="1"/>
  <c r="D81" i="1"/>
  <c r="D109" i="1"/>
  <c r="D118" i="1"/>
  <c r="D77" i="1"/>
  <c r="D92" i="1"/>
  <c r="D110" i="1"/>
  <c r="D119" i="1"/>
  <c r="D125" i="1"/>
  <c r="D82" i="1"/>
  <c r="D108" i="1"/>
  <c r="D112" i="1"/>
  <c r="D120" i="1"/>
  <c r="D79" i="1"/>
  <c r="D83" i="1"/>
  <c r="D122" i="1"/>
  <c r="D76" i="1"/>
  <c r="D107" i="1"/>
  <c r="D123" i="1"/>
  <c r="F54" i="2"/>
  <c r="E58" i="2" s="1"/>
  <c r="C95" i="1"/>
  <c r="C111" i="1"/>
  <c r="D111" i="1" s="1"/>
  <c r="C126" i="1"/>
  <c r="E37" i="2"/>
  <c r="D78" i="1"/>
  <c r="C94" i="1"/>
  <c r="D94" i="1" s="1"/>
  <c r="D100" i="1"/>
  <c r="D124" i="1"/>
  <c r="C101" i="1"/>
  <c r="E59" i="2" l="1"/>
  <c r="E60" i="2" s="1"/>
  <c r="E61" i="2"/>
  <c r="E62" i="2" s="1"/>
  <c r="C12" i="3" s="1"/>
  <c r="E12" i="3" s="1"/>
  <c r="D113" i="1"/>
  <c r="D134" i="1" s="1"/>
  <c r="D84" i="1"/>
  <c r="D131" i="1" s="1"/>
  <c r="C132" i="1"/>
  <c r="D95" i="1"/>
  <c r="D132" i="1" s="1"/>
  <c r="D101" i="1"/>
  <c r="D102" i="1" s="1"/>
  <c r="D133" i="1" s="1"/>
  <c r="C102" i="1"/>
  <c r="C133" i="1" s="1"/>
  <c r="C135" i="1"/>
  <c r="D126" i="1"/>
  <c r="D135" i="1" s="1"/>
  <c r="C113" i="1"/>
  <c r="C134" i="1" s="1"/>
  <c r="D137" i="1" l="1"/>
  <c r="C163" i="1" s="1"/>
  <c r="C164" i="1" s="1"/>
  <c r="D142" i="1" s="1"/>
  <c r="C137" i="1"/>
  <c r="D151" i="1" l="1"/>
  <c r="D144" i="1" s="1"/>
  <c r="D145" i="1" l="1"/>
  <c r="D146" i="1"/>
  <c r="D149" i="1"/>
  <c r="D150" i="1"/>
  <c r="D152" i="1" s="1"/>
  <c r="C165" i="1" s="1"/>
  <c r="C166" i="1" s="1"/>
  <c r="C11" i="3" s="1"/>
  <c r="E11" i="3" s="1"/>
  <c r="E13" i="3" s="1"/>
  <c r="E14" i="3" s="1"/>
</calcChain>
</file>

<file path=xl/sharedStrings.xml><?xml version="1.0" encoding="utf-8"?>
<sst xmlns="http://schemas.openxmlformats.org/spreadsheetml/2006/main" count="363" uniqueCount="241">
  <si>
    <t>Informações Gerais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</si>
  <si>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</si>
  <si>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</si>
  <si>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</si>
  <si>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</si>
  <si>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</si>
  <si>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</si>
  <si>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Acordo, Convenção ou Sentença em Dissídio Coletivo</t>
  </si>
  <si>
    <t>D</t>
  </si>
  <si>
    <t>Nº. de meses da execução contratual</t>
  </si>
  <si>
    <t>12 meses</t>
  </si>
  <si>
    <t>Tipo de Serviço</t>
  </si>
  <si>
    <t>Unidade de Medida</t>
  </si>
  <si>
    <t>Quantidade total a contratar</t>
  </si>
  <si>
    <t>Copeiragem</t>
  </si>
  <si>
    <t>Postos</t>
  </si>
  <si>
    <t>Anexo I – A: Mão de Obra Vinculada à Execução Contratual</t>
  </si>
  <si>
    <t>Dados Complementares para Composição dos Custos referente à Mão de 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</si>
  <si>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</si>
  <si>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</si>
  <si>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</si>
  <si>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(dia/mês)</t>
  </si>
  <si>
    <t>Módulo 1 – Composição da Remuneração</t>
  </si>
  <si>
    <t>I – Composição da Remuneração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</si>
  <si>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</si>
  <si>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</si>
  <si>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</si>
  <si>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</si>
  <si>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</si>
  <si>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</si>
  <si>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</si>
  <si>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</si>
  <si>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</si>
  <si>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</si>
  <si>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 jornada</t>
  </si>
  <si>
    <t>H</t>
  </si>
  <si>
    <t>Outros (especificar)</t>
  </si>
  <si>
    <t>Total da Remuneração</t>
  </si>
  <si>
    <t>Módulo 2 – Benefícios Mensais e Diários</t>
  </si>
  <si>
    <t>II – Benefícios Mensais e Diários</t>
  </si>
  <si>
    <t>Auxílio alimentação (vales, cestas básicas, etc.)</t>
  </si>
  <si>
    <t>Assistência médica, odontológica e familiar (Cláus. 54ª)</t>
  </si>
  <si>
    <t>Benefício Social Familiar</t>
  </si>
  <si>
    <t>Seguros de vida, invalidez e funeral</t>
  </si>
  <si>
    <t>Contribuição Assistencial Patronal  (Cláus. 54ª) - pagamento anual</t>
  </si>
  <si>
    <t>Total de Benefícios Mensais e Diários</t>
  </si>
  <si>
    <t>Nota (1): O valor informado deverá ser o custo real do insumo (descontado o valor eventualmente pago pelo emprego).</t>
  </si>
  <si>
    <t>Módulo 3 – Uniformes</t>
  </si>
  <si>
    <t>III – Insumos Diversos</t>
  </si>
  <si>
    <t>Uniformes</t>
  </si>
  <si>
    <t>Total</t>
  </si>
  <si>
    <t>Nota (1): Valores mensais por empregado.</t>
  </si>
  <si>
    <t>Módulo 4 – Encargos Sociais e Trabalhistas</t>
  </si>
  <si>
    <t>Submódulo 4.1: Encargos Previdenciários e FGTS:</t>
  </si>
  <si>
    <t>4.1 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</si>
  <si>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</si>
  <si>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</si>
  <si>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</si>
  <si>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</si>
  <si>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</si>
  <si>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</si>
  <si>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</si>
  <si>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Seguros Acidente do Trabalho ( SAT = RAT X FAP)</t>
  </si>
  <si>
    <t>SEBRAE</t>
  </si>
  <si>
    <t>Nota (1) – O percentual do INSS deve 0 (zero) no caso de empresa optante pela desoneração da folha de pagamento.</t>
  </si>
  <si>
    <t>Nota (2) – Deverá ser encaminhada a cópia da SEFIP/GFIP para fins de comprovação do valor do item G.</t>
  </si>
  <si>
    <t>Submódulo 4.2: 13º Salário</t>
  </si>
  <si>
    <t>4.2 13º Salário</t>
  </si>
  <si>
    <t>13º Salário</t>
  </si>
  <si>
    <t>Subtotal</t>
  </si>
  <si>
    <t>Incidência do Submódulo 4.1. sobre o 13º salário</t>
  </si>
  <si>
    <t>Submódulo 4.3: Afastamento Maternidade</t>
  </si>
  <si>
    <t>4.3 13º Afastamento Maternidade</t>
  </si>
  <si>
    <t>Afastamento Maternidade</t>
  </si>
  <si>
    <t>Incidência do Submódulo 4.1. sobre o afastamento maternidade</t>
  </si>
  <si>
    <t>Submódulo 4.4: Provisão para Rescisão</t>
  </si>
  <si>
    <t>4.4 Provisão para Rescisão</t>
  </si>
  <si>
    <t>Aviso Prévio Indenizado</t>
  </si>
  <si>
    <t>Incidência do FGTS sobre o aviso prévio indenizado</t>
  </si>
  <si>
    <t>Multa do FGTS sobre aviso prévio indenizado</t>
  </si>
  <si>
    <t>Aviso prévio trabalhado</t>
  </si>
  <si>
    <t>Incidência do submódulo 4.1 sobre o aviso prévio trabalhado</t>
  </si>
  <si>
    <t>Multa do FGTS do aviso prévio trabalhado</t>
  </si>
  <si>
    <t>Submódulo 4.5: Custo de Reposição do Profissional Ausente</t>
  </si>
  <si>
    <t>4.5 Composição do Custo de Reposição do Profissional Ausente</t>
  </si>
  <si>
    <t>Férias e terço constitucional</t>
  </si>
  <si>
    <t>Ausência por doença</t>
  </si>
  <si>
    <t>Licença paternidade</t>
  </si>
  <si>
    <t>Ausências legais</t>
  </si>
  <si>
    <t>Ausência por acidente do trabalho</t>
  </si>
  <si>
    <t>Incidência do submódulo 4.1 sobre o custo de reposição</t>
  </si>
  <si>
    <t>Quadro Resumo – Módulo 4: Encargos Sociais e Trabalhistas</t>
  </si>
  <si>
    <t>4. Módulo 4: Encargos Sociais e Trabalhistas</t>
  </si>
  <si>
    <t>4.1</t>
  </si>
  <si>
    <t>Encargos previdenciários, FGTS e outras contribuições</t>
  </si>
  <si>
    <t>4.2</t>
  </si>
  <si>
    <t>13º (décimo-terceiro) salário</t>
  </si>
  <si>
    <t>4.3</t>
  </si>
  <si>
    <t>4.4</t>
  </si>
  <si>
    <t>Custo de Rescisão</t>
  </si>
  <si>
    <t>4.5</t>
  </si>
  <si>
    <t>Custo de Reposição do Profissional Ausente</t>
  </si>
  <si>
    <t>4.6</t>
  </si>
  <si>
    <t>Módulo 5 – Custos Indiretos, Tributos e Lucro</t>
  </si>
  <si>
    <t>Custos Indiretos, Tributos e Lucro</t>
  </si>
  <si>
    <t>Custos Indiretos</t>
  </si>
  <si>
    <t>B1. Tributos Federais</t>
  </si>
  <si>
    <t>PIS</t>
  </si>
  <si>
    <t>COFINS</t>
  </si>
  <si>
    <t>CPRB</t>
  </si>
  <si>
    <t>B2. Tributos Estaduais</t>
  </si>
  <si>
    <t>B3. Tributos Municipais</t>
  </si>
  <si>
    <t>ISS</t>
  </si>
  <si>
    <t>Total dos Tributos</t>
  </si>
  <si>
    <t>Lucro</t>
  </si>
  <si>
    <t>Nota (1):  No caso de empresa optante pela desoneração da folha de pagamento, a CPRB deve ser preenchida com a alíquota prevista em lei para a atividade em pauta.</t>
  </si>
  <si>
    <t>Nota (2):  Custos indiretos, tributos e lucro por empregado.</t>
  </si>
  <si>
    <t>Nota (3): O valor referente a tributos é obtido aplicando-se o percentual sobre o valor do faturamento.</t>
  </si>
  <si>
    <t>Anexo I – B: Quadro-resumo do Custo por Empregado</t>
  </si>
  <si>
    <t>Mão de Obra vinculada à execução contratual (valor por empregado)</t>
  </si>
  <si>
    <t>Módulo 3 – Insumos Diversos (Uniformes, materiais, equip. e outros)</t>
  </si>
  <si>
    <t>Subtotal (A + B + C + D)</t>
  </si>
  <si>
    <t>Valor Mensal por Empregado:</t>
  </si>
  <si>
    <t>ANEXO II - PLANILHA DESCRITIVA DE INSUMOS DIRETOS - COPEIRAGEM</t>
  </si>
  <si>
    <t>ITENS DE ENTREGA MENSAL</t>
  </si>
  <si>
    <t>QUANTIDADE</t>
  </si>
  <si>
    <t>MEDIDA</t>
  </si>
  <si>
    <t>VALOR UNITÁRIO MENSAL</t>
  </si>
  <si>
    <t>VALOR TOTAL MENSAL</t>
  </si>
  <si>
    <t>Kg</t>
  </si>
  <si>
    <t>Mexedor de café</t>
  </si>
  <si>
    <t>Detergente</t>
  </si>
  <si>
    <t>Pano de prato</t>
  </si>
  <si>
    <t>Luva de borracha</t>
  </si>
  <si>
    <t>Palha de Aço</t>
  </si>
  <si>
    <t>Desinfetante</t>
  </si>
  <si>
    <t>Vassoura piaçava</t>
  </si>
  <si>
    <t>VALOR UNITÁRIO ANUAL</t>
  </si>
  <si>
    <t>VALOR TOTAL ANUAL</t>
  </si>
  <si>
    <t>Nome da Empresa</t>
  </si>
  <si>
    <t>CNPJ</t>
  </si>
  <si>
    <t>Nº do Processo</t>
  </si>
  <si>
    <t>Licitação nº</t>
  </si>
  <si>
    <t>Item</t>
  </si>
  <si>
    <t>Valor Mensal</t>
  </si>
  <si>
    <t>Quantidade</t>
  </si>
  <si>
    <t>Valor por Posto</t>
  </si>
  <si>
    <t>Posto de Copeiragem</t>
  </si>
  <si>
    <t>Insumos Diversos</t>
  </si>
  <si>
    <t>Valor Total Mensal</t>
  </si>
  <si>
    <t>Valor Total Anual</t>
  </si>
  <si>
    <t xml:space="preserve">Razão Social: </t>
  </si>
  <si>
    <t xml:space="preserve">CNPJ: </t>
  </si>
  <si>
    <t>Dia xx/xx/xxxx às xx:xx horas</t>
  </si>
  <si>
    <t xml:space="preserve">Endereço Comercial: </t>
  </si>
  <si>
    <t xml:space="preserve">Bairro: </t>
  </si>
  <si>
    <t xml:space="preserve">Cidade: </t>
  </si>
  <si>
    <t xml:space="preserve">Estado: </t>
  </si>
  <si>
    <t xml:space="preserve">CEP: </t>
  </si>
  <si>
    <t xml:space="preserve">Telefone: </t>
  </si>
  <si>
    <t xml:space="preserve">Celular: </t>
  </si>
  <si>
    <t xml:space="preserve">Email: </t>
  </si>
  <si>
    <t xml:space="preserve">Dados Bancários (para emissão de nota de empenho): </t>
  </si>
  <si>
    <t>Representante Legal Qualificado:</t>
  </si>
  <si>
    <t xml:space="preserve">Identidade: </t>
  </si>
  <si>
    <t xml:space="preserve">Órgão Expedidor: </t>
  </si>
  <si>
    <t xml:space="preserve">CPF: </t>
  </si>
  <si>
    <t xml:space="preserve">Nacionalidade: </t>
  </si>
  <si>
    <t xml:space="preserve">Qualificação profissional na empresa: </t>
  </si>
  <si>
    <t xml:space="preserve">Estado Civil: </t>
  </si>
  <si>
    <t>ANEXO IV - PLANILHA DE CUSTOS E FORMAÇÃO DE PREÇOS - COPEIRAGEM</t>
  </si>
  <si>
    <t>Nota (4): Os percentuais não fixados em lei são sugestivos, podendo ser alterados.</t>
  </si>
  <si>
    <t>São Paulo / SP</t>
  </si>
  <si>
    <t xml:space="preserve"> SP003472/2016</t>
  </si>
  <si>
    <t>Copeira</t>
  </si>
  <si>
    <t>Auxilio Transporte</t>
  </si>
  <si>
    <t>Açúcar</t>
  </si>
  <si>
    <t>Sucralose - Adoçante líquido</t>
  </si>
  <si>
    <t>Sucralose – Adoçante em pó</t>
  </si>
  <si>
    <t>Chá (no mínimo, 5 sabores, exceto chá mate)</t>
  </si>
  <si>
    <t>Café tradicional, tipo torrado, apresentação moído</t>
  </si>
  <si>
    <t>Coador descartável de café 103</t>
  </si>
  <si>
    <t>Papel toalha, tipo interfolhado 2 dobras, cor branca, super resistente, rápida absorção de líquidos</t>
  </si>
  <si>
    <t>Guardanapo dupla face</t>
  </si>
  <si>
    <t>Álcool Gel 70%</t>
  </si>
  <si>
    <t>Limpador Multiúso</t>
  </si>
  <si>
    <t>Esponja multiúso dupla face antibacteriana</t>
  </si>
  <si>
    <t>Pano de chão alvejado médio</t>
  </si>
  <si>
    <t>Pano multiúso</t>
  </si>
  <si>
    <t>Água sanitária</t>
  </si>
  <si>
    <t>Saco Plástico, capacidade de 100 litros</t>
  </si>
  <si>
    <t>Saco Plástico, capacidade de 40 litros</t>
  </si>
  <si>
    <t>Frasco 25 ml</t>
  </si>
  <si>
    <t>Caixa 50 sachês</t>
  </si>
  <si>
    <t>Caixa 15 sachês</t>
  </si>
  <si>
    <t>Und</t>
  </si>
  <si>
    <t>Caixa 30 und</t>
  </si>
  <si>
    <t>Pacote 500 und</t>
  </si>
  <si>
    <t>Pacote com 1000 folhas</t>
  </si>
  <si>
    <t>Pacote 50 und</t>
  </si>
  <si>
    <t>Frasco 500 ml</t>
  </si>
  <si>
    <t>Par</t>
  </si>
  <si>
    <t>Pacote 20 und</t>
  </si>
  <si>
    <t>Galão 5 L</t>
  </si>
  <si>
    <t>Litro</t>
  </si>
  <si>
    <t>Sabão em Barra</t>
  </si>
  <si>
    <t>Copo descartável de 50 ml</t>
  </si>
  <si>
    <t>Copo descartável de 180 a 200 ml</t>
  </si>
  <si>
    <t>Suporte/filtro para coador de café 103</t>
  </si>
  <si>
    <t>Pá de lixo com cabo longo</t>
  </si>
  <si>
    <t>Rodo de Madeira ou plástico de 40 cm</t>
  </si>
  <si>
    <t>Balde Plástico, capacidade 12 litros</t>
  </si>
  <si>
    <t>Escova para Limpeza de Garrafas Térmicas</t>
  </si>
  <si>
    <t>ITENS DE ENTREGA SEMESTRAL</t>
  </si>
  <si>
    <t>VALOR UNITÁRIO SEMESTRAL</t>
  </si>
  <si>
    <t>VALOR TOTAL SEMESTRAL</t>
  </si>
  <si>
    <t>Licitação nº 4/2017</t>
  </si>
  <si>
    <t>Chaleiras de aço inox, com capacidade de, no mínimo, 2,5 litros.</t>
  </si>
  <si>
    <t>Bules de alumínio, com capacidade de, no mínimo, 3 litros.</t>
  </si>
  <si>
    <t>Garrafas térmicas novas de pressão com ampolas de inox, com capacidade de 1,8  litros, a serem aprovadas pela SUSEP.</t>
  </si>
  <si>
    <t>Suportes/dispensers para papel toalha interfolhado.</t>
  </si>
  <si>
    <t>Jogos americanos com 04 (quatro) peças cada.</t>
  </si>
  <si>
    <t>Copos de vidro meio cristal liso, cilíndrico, com aproximadamente 14 cm de altura, 7 cm de diâmetro de boca, capacidade aproximada de 360 ml, fundo reforçado.</t>
  </si>
  <si>
    <t>Xícaras de café, com pires, em cerâmica.</t>
  </si>
  <si>
    <t>Xícaras de chá, com pires, em cerâmica.</t>
  </si>
  <si>
    <t>Colheres de café, com cabo de inox.</t>
  </si>
  <si>
    <t>Colheres de chá, com cabo de inox.</t>
  </si>
  <si>
    <t>Colheres de Mesa</t>
  </si>
  <si>
    <t>Conjunto de Garfos e Facas</t>
  </si>
  <si>
    <t>Jarras de vidro com capacidade de 02 litros cada.</t>
  </si>
  <si>
    <t>Pratos rasos 26 cm, em cerâmica.</t>
  </si>
  <si>
    <t>Conjunto com 12 und</t>
  </si>
  <si>
    <t>Nº do Processo: 15414.600766/2017-51</t>
  </si>
  <si>
    <t>Validade da Proposta: 60(sessenta) dias</t>
  </si>
  <si>
    <t>Tributos</t>
  </si>
  <si>
    <t>Total com BDI</t>
  </si>
  <si>
    <t>TOTAL DOS INSUMOS</t>
  </si>
  <si>
    <t>TOTAL DOS INSUMOS COM O BDI</t>
  </si>
  <si>
    <t>ITENS DE ENTREGA ANUAL</t>
  </si>
  <si>
    <t>04/2017</t>
  </si>
  <si>
    <t>15414.600766/2017-51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</si>
</sst>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d/mm/yy"/>
    <numFmt numFmtId="165" formatCode="_-&quot;R$ &quot;* #,##0.00_-;&quot;-R$ &quot;* #,##0.00_-;_-&quot;R$ &quot;* \-??_-;_-@_-"/>
  </numFmts>
  <fonts count="11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/>
      <top style="thin">
        <color rgb="FF1A1A1A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7" fillId="0" borderId="0"/>
  </cellStyleXfs>
  <cellXfs count="106">
    <xf numFmtId="0" fontId="0" fillId="0" borderId="0" xfId="0"/>
    <xf numFmtId="0" fontId="4" fillId="0" borderId="0" xfId="0" applyFont="1" applyBorder="1" applyAlignment="1">
      <alignment horizontal="left"/>
    </xf>
    <xf numFmtId="0" fontId="1" fillId="0" borderId="0" xfId="0" applyFont="1"/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4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Alignment="1">
      <alignment horizontal="justify"/>
    </xf>
    <xf numFmtId="0" fontId="1" fillId="2" borderId="3" xfId="0" applyFont="1" applyFill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1" fillId="0" borderId="0" xfId="0" applyNumberFormat="1" applyFont="1"/>
    <xf numFmtId="10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5" fontId="1" fillId="0" borderId="0" xfId="1" applyFont="1" applyBorder="1" applyAlignment="1" applyProtection="1"/>
    <xf numFmtId="0" fontId="0" fillId="0" borderId="0" xfId="0" applyFont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1" applyFont="1" applyBorder="1" applyAlignment="1" applyProtection="1"/>
    <xf numFmtId="0" fontId="0" fillId="0" borderId="2" xfId="0" applyFont="1" applyBorder="1" applyAlignment="1">
      <alignment horizontal="center"/>
    </xf>
    <xf numFmtId="165" fontId="0" fillId="0" borderId="2" xfId="1" applyFont="1" applyBorder="1" applyAlignment="1" applyProtection="1"/>
    <xf numFmtId="165" fontId="0" fillId="0" borderId="14" xfId="1" applyFont="1" applyBorder="1" applyAlignment="1" applyProtection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5" xfId="0" applyFont="1" applyBorder="1"/>
    <xf numFmtId="165" fontId="6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165" fontId="0" fillId="0" borderId="17" xfId="1" applyFont="1" applyBorder="1" applyAlignment="1" applyProtection="1"/>
    <xf numFmtId="165" fontId="0" fillId="0" borderId="18" xfId="1" applyFont="1" applyBorder="1" applyAlignment="1" applyProtection="1"/>
    <xf numFmtId="165" fontId="0" fillId="0" borderId="16" xfId="1" applyFont="1" applyBorder="1" applyAlignment="1" applyProtection="1"/>
    <xf numFmtId="165" fontId="0" fillId="0" borderId="0" xfId="0" applyNumberFormat="1" applyFont="1"/>
    <xf numFmtId="0" fontId="0" fillId="0" borderId="19" xfId="0" applyFont="1" applyBorder="1"/>
    <xf numFmtId="49" fontId="1" fillId="0" borderId="3" xfId="0" applyNumberFormat="1" applyFont="1" applyBorder="1" applyAlignment="1">
      <alignment horizontal="left" indent="1"/>
    </xf>
    <xf numFmtId="49" fontId="4" fillId="0" borderId="3" xfId="0" applyNumberFormat="1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left"/>
    </xf>
    <xf numFmtId="165" fontId="5" fillId="0" borderId="3" xfId="1" applyFont="1" applyBorder="1" applyAlignment="1" applyProtection="1">
      <alignment horizontal="center"/>
    </xf>
    <xf numFmtId="165" fontId="0" fillId="0" borderId="0" xfId="1" applyFont="1" applyBorder="1" applyAlignment="1" applyProtection="1"/>
    <xf numFmtId="0" fontId="4" fillId="0" borderId="2" xfId="0" applyFont="1" applyBorder="1" applyAlignment="1">
      <alignment horizontal="left"/>
    </xf>
    <xf numFmtId="14" fontId="4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0" xfId="0" applyFont="1"/>
    <xf numFmtId="165" fontId="10" fillId="0" borderId="16" xfId="1" applyFont="1" applyBorder="1"/>
    <xf numFmtId="0" fontId="9" fillId="0" borderId="20" xfId="0" applyFont="1" applyFill="1" applyBorder="1"/>
    <xf numFmtId="0" fontId="10" fillId="0" borderId="21" xfId="0" applyFont="1" applyBorder="1"/>
    <xf numFmtId="10" fontId="10" fillId="0" borderId="21" xfId="0" applyNumberFormat="1" applyFont="1" applyBorder="1"/>
    <xf numFmtId="165" fontId="10" fillId="0" borderId="13" xfId="1" applyFont="1" applyBorder="1"/>
    <xf numFmtId="0" fontId="9" fillId="0" borderId="20" xfId="0" applyFont="1" applyBorder="1"/>
    <xf numFmtId="10" fontId="10" fillId="0" borderId="25" xfId="0" applyNumberFormat="1" applyFont="1" applyBorder="1"/>
    <xf numFmtId="165" fontId="10" fillId="0" borderId="25" xfId="1" applyFont="1" applyBorder="1"/>
    <xf numFmtId="44" fontId="9" fillId="0" borderId="16" xfId="0" applyNumberFormat="1" applyFont="1" applyBorder="1"/>
    <xf numFmtId="0" fontId="0" fillId="0" borderId="17" xfId="0" applyFont="1" applyBorder="1" applyAlignment="1">
      <alignment vertical="center"/>
    </xf>
    <xf numFmtId="165" fontId="0" fillId="0" borderId="11" xfId="1" applyFont="1" applyBorder="1" applyAlignment="1" applyProtection="1"/>
    <xf numFmtId="0" fontId="0" fillId="0" borderId="12" xfId="0" applyFont="1" applyBorder="1" applyAlignment="1">
      <alignment horizontal="center" vertical="center"/>
    </xf>
    <xf numFmtId="165" fontId="0" fillId="0" borderId="12" xfId="1" applyFont="1" applyBorder="1" applyAlignment="1" applyProtection="1">
      <alignment vertical="center"/>
    </xf>
    <xf numFmtId="165" fontId="0" fillId="0" borderId="14" xfId="1" applyFont="1" applyBorder="1" applyAlignment="1" applyProtection="1">
      <alignment vertical="center"/>
    </xf>
    <xf numFmtId="0" fontId="0" fillId="0" borderId="2" xfId="0" applyFont="1" applyBorder="1" applyAlignment="1">
      <alignment horizontal="center" vertical="center"/>
    </xf>
    <xf numFmtId="165" fontId="0" fillId="0" borderId="2" xfId="1" applyFont="1" applyBorder="1" applyAlignment="1" applyProtection="1">
      <alignment vertical="center"/>
    </xf>
    <xf numFmtId="0" fontId="0" fillId="0" borderId="17" xfId="0" applyFont="1" applyBorder="1" applyAlignment="1">
      <alignment horizontal="center" vertical="center"/>
    </xf>
    <xf numFmtId="165" fontId="0" fillId="0" borderId="17" xfId="1" applyFont="1" applyBorder="1" applyAlignment="1" applyProtection="1">
      <alignment vertical="center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2" borderId="3" xfId="0" applyFont="1" applyFill="1" applyBorder="1"/>
    <xf numFmtId="0" fontId="5" fillId="2" borderId="3" xfId="0" applyFont="1" applyFill="1" applyBorder="1"/>
    <xf numFmtId="0" fontId="4" fillId="0" borderId="3" xfId="0" applyFont="1" applyBorder="1" applyAlignment="1">
      <alignment horizontal="left"/>
    </xf>
    <xf numFmtId="0" fontId="5" fillId="2" borderId="7" xfId="0" applyFont="1" applyFill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10" fontId="5" fillId="2" borderId="3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co@focorj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0"/>
  <sheetViews>
    <sheetView showGridLines="0" topLeftCell="A154" zoomScaleNormal="100" zoomScaleSheetLayoutView="40" workbookViewId="0">
      <selection activeCell="C142" sqref="C142"/>
    </sheetView>
  </sheetViews>
  <sheetFormatPr defaultRowHeight="15" x14ac:dyDescent="0.25"/>
  <cols>
    <col min="1" max="1" width="39.5703125" style="2"/>
    <col min="2" max="2" width="59.7109375" style="2" customWidth="1"/>
    <col min="3" max="3" width="29.7109375" style="2"/>
    <col min="4" max="4" width="24.42578125" style="2"/>
    <col min="5" max="5" width="12.28515625" style="2"/>
    <col min="6" max="6" width="28.85546875" style="2"/>
    <col min="7" max="7" width="10.42578125" style="2"/>
    <col min="8" max="8" width="15.140625" style="2"/>
    <col min="9" max="257" width="15" style="2"/>
  </cols>
  <sheetData>
    <row r="1" spans="1:3" ht="15.75" x14ac:dyDescent="0.25">
      <c r="A1" s="93" t="s">
        <v>170</v>
      </c>
      <c r="B1" s="93"/>
      <c r="C1" s="93"/>
    </row>
    <row r="2" spans="1:3" ht="15" customHeight="1" x14ac:dyDescent="0.25">
      <c r="A2" s="94"/>
      <c r="B2" s="94"/>
      <c r="C2" s="94"/>
    </row>
    <row r="3" spans="1:3" x14ac:dyDescent="0.25">
      <c r="A3" s="3"/>
      <c r="B3" s="3" t="s">
        <v>0</v>
      </c>
      <c r="C3" s="3"/>
    </row>
    <row r="4" spans="1:3" x14ac:dyDescent="0.25">
      <c r="A4" s="91" t="s">
        <v>151</v>
      </c>
      <c r="B4" s="91"/>
      <c r="C4" s="91"/>
    </row>
    <row r="5" spans="1:3" x14ac:dyDescent="0.25">
      <c r="A5" s="91" t="s">
        <v>152</v>
      </c>
      <c r="B5" s="91"/>
      <c r="C5" s="91"/>
    </row>
    <row r="6" spans="1:3" x14ac:dyDescent="0.25">
      <c r="A6" s="4" t="s">
        <v>232</v>
      </c>
      <c r="B6" s="4" t="s">
        <v>216</v>
      </c>
      <c r="C6" s="4" t="s">
        <v>153</v>
      </c>
    </row>
    <row r="7" spans="1:3" x14ac:dyDescent="0.25">
      <c r="A7" s="91" t="s">
        <v>154</v>
      </c>
      <c r="B7" s="91"/>
      <c r="C7" s="91"/>
    </row>
    <row r="8" spans="1:3" x14ac:dyDescent="0.25">
      <c r="A8" s="4" t="s">
        <v>155</v>
      </c>
      <c r="B8" s="4" t="s">
        <v>156</v>
      </c>
      <c r="C8" s="4" t="s">
        <v>157</v>
      </c>
    </row>
    <row r="9" spans="1:3" x14ac:dyDescent="0.25">
      <c r="A9" s="4" t="s">
        <v>158</v>
      </c>
      <c r="B9" s="4" t="s">
        <v>159</v>
      </c>
      <c r="C9" s="4" t="s">
        <v>160</v>
      </c>
    </row>
    <row r="10" spans="1:3" x14ac:dyDescent="0.25">
      <c r="A10" s="60" t="s">
        <v>161</v>
      </c>
      <c r="B10" s="91" t="s">
        <v>162</v>
      </c>
      <c r="C10" s="91"/>
    </row>
    <row r="11" spans="1:3" x14ac:dyDescent="0.25">
      <c r="A11" s="91" t="s">
        <v>163</v>
      </c>
      <c r="B11" s="91"/>
      <c r="C11" s="91"/>
    </row>
    <row r="12" spans="1:3" x14ac:dyDescent="0.25">
      <c r="A12" s="4" t="s">
        <v>164</v>
      </c>
      <c r="B12" s="4" t="s">
        <v>165</v>
      </c>
      <c r="C12" s="4" t="s">
        <v>166</v>
      </c>
    </row>
    <row r="13" spans="1:3" x14ac:dyDescent="0.25">
      <c r="A13" s="4" t="s">
        <v>167</v>
      </c>
      <c r="B13" s="4" t="s">
        <v>168</v>
      </c>
      <c r="C13" s="4" t="s">
        <v>169</v>
      </c>
    </row>
    <row r="14" spans="1:3" x14ac:dyDescent="0.25">
      <c r="A14" s="91" t="s">
        <v>233</v>
      </c>
      <c r="B14" s="91"/>
      <c r="C14" s="91"/>
    </row>
    <row r="16" spans="1:3" x14ac:dyDescent="0.25">
      <c r="A16" s="5"/>
      <c r="B16" s="6"/>
    </row>
    <row r="17" spans="1:3" x14ac:dyDescent="0.25">
      <c r="A17" s="7"/>
      <c r="B17" s="7" t="s">
        <v>1</v>
      </c>
      <c r="C17" s="7"/>
    </row>
    <row r="18" spans="1:3" x14ac:dyDescent="0.25">
      <c r="A18" s="8" t="s">
        <v>2</v>
      </c>
      <c r="B18" s="9" t="s">
        <v>3</v>
      </c>
      <c r="C18" s="10"/>
    </row>
    <row r="19" spans="1:3" x14ac:dyDescent="0.25">
      <c r="A19" s="8" t="s">
        <v>4</v>
      </c>
      <c r="B19" s="9" t="s">
        <v>5</v>
      </c>
      <c r="C19" s="11" t="s">
        <v>172</v>
      </c>
    </row>
    <row r="20" spans="1:3" x14ac:dyDescent="0.25">
      <c r="A20" s="8" t="s">
        <v>6</v>
      </c>
      <c r="B20" s="9" t="s">
        <v>7</v>
      </c>
      <c r="C20" s="11" t="s">
        <v>173</v>
      </c>
    </row>
    <row r="21" spans="1:3" x14ac:dyDescent="0.25">
      <c r="A21" s="8" t="s">
        <v>8</v>
      </c>
      <c r="B21" s="9" t="s">
        <v>9</v>
      </c>
      <c r="C21" s="11" t="s">
        <v>10</v>
      </c>
    </row>
    <row r="24" spans="1:3" x14ac:dyDescent="0.25">
      <c r="A24" s="7" t="s">
        <v>11</v>
      </c>
      <c r="B24" s="7" t="s">
        <v>12</v>
      </c>
      <c r="C24" s="7" t="s">
        <v>13</v>
      </c>
    </row>
    <row r="25" spans="1:3" x14ac:dyDescent="0.25">
      <c r="A25" s="11" t="s">
        <v>14</v>
      </c>
      <c r="B25" s="11" t="s">
        <v>15</v>
      </c>
      <c r="C25" s="12">
        <v>1</v>
      </c>
    </row>
    <row r="26" spans="1:3" x14ac:dyDescent="0.25">
      <c r="A26" s="5"/>
      <c r="B26" s="5"/>
      <c r="C26" s="5"/>
    </row>
    <row r="27" spans="1:3" x14ac:dyDescent="0.25">
      <c r="A27" s="5"/>
      <c r="B27" s="13" t="s">
        <v>16</v>
      </c>
      <c r="C27" s="5"/>
    </row>
    <row r="28" spans="1:3" x14ac:dyDescent="0.25">
      <c r="A28" s="5"/>
      <c r="B28" s="13"/>
      <c r="C28" s="5"/>
    </row>
    <row r="29" spans="1:3" x14ac:dyDescent="0.25">
      <c r="A29" s="14"/>
    </row>
    <row r="30" spans="1:3" x14ac:dyDescent="0.25">
      <c r="A30" s="92" t="s">
        <v>17</v>
      </c>
      <c r="B30" s="92"/>
      <c r="C30" s="92"/>
    </row>
    <row r="31" spans="1:3" x14ac:dyDescent="0.25">
      <c r="A31" s="8">
        <v>1</v>
      </c>
      <c r="B31" s="15" t="s">
        <v>18</v>
      </c>
      <c r="C31" s="11" t="s">
        <v>14</v>
      </c>
    </row>
    <row r="32" spans="1:3" x14ac:dyDescent="0.25">
      <c r="A32" s="8">
        <v>2</v>
      </c>
      <c r="B32" s="15" t="s">
        <v>19</v>
      </c>
      <c r="C32" s="16">
        <v>1037.17</v>
      </c>
    </row>
    <row r="33" spans="1:3" x14ac:dyDescent="0.25">
      <c r="A33" s="8">
        <v>3</v>
      </c>
      <c r="B33" s="15" t="s">
        <v>20</v>
      </c>
      <c r="C33" s="17" t="s">
        <v>174</v>
      </c>
    </row>
    <row r="34" spans="1:3" x14ac:dyDescent="0.25">
      <c r="A34" s="8">
        <v>4</v>
      </c>
      <c r="B34" s="15" t="s">
        <v>21</v>
      </c>
      <c r="C34" s="61">
        <v>42370</v>
      </c>
    </row>
    <row r="36" spans="1:3" x14ac:dyDescent="0.25">
      <c r="A36" s="14" t="s">
        <v>22</v>
      </c>
    </row>
    <row r="37" spans="1:3" x14ac:dyDescent="0.25">
      <c r="A37" s="14"/>
    </row>
    <row r="38" spans="1:3" x14ac:dyDescent="0.25">
      <c r="A38" s="86" t="s">
        <v>23</v>
      </c>
      <c r="B38" s="86"/>
      <c r="C38" s="7" t="s">
        <v>24</v>
      </c>
    </row>
    <row r="39" spans="1:3" x14ac:dyDescent="0.25">
      <c r="A39" s="8" t="s">
        <v>2</v>
      </c>
      <c r="B39" s="9" t="s">
        <v>25</v>
      </c>
      <c r="C39" s="16">
        <v>1037.17</v>
      </c>
    </row>
    <row r="40" spans="1:3" x14ac:dyDescent="0.25">
      <c r="A40" s="8" t="s">
        <v>4</v>
      </c>
      <c r="B40" s="9" t="s">
        <v>26</v>
      </c>
      <c r="C40" s="16"/>
    </row>
    <row r="41" spans="1:3" x14ac:dyDescent="0.25">
      <c r="A41" s="8" t="s">
        <v>6</v>
      </c>
      <c r="B41" s="9" t="s">
        <v>27</v>
      </c>
      <c r="C41" s="16"/>
    </row>
    <row r="42" spans="1:3" x14ac:dyDescent="0.25">
      <c r="A42" s="8" t="s">
        <v>8</v>
      </c>
      <c r="B42" s="9" t="s">
        <v>28</v>
      </c>
      <c r="C42" s="16"/>
    </row>
    <row r="43" spans="1:3" x14ac:dyDescent="0.25">
      <c r="A43" s="8" t="s">
        <v>29</v>
      </c>
      <c r="B43" s="9" t="s">
        <v>30</v>
      </c>
      <c r="C43" s="16"/>
    </row>
    <row r="44" spans="1:3" x14ac:dyDescent="0.25">
      <c r="A44" s="8" t="s">
        <v>31</v>
      </c>
      <c r="B44" s="9" t="s">
        <v>32</v>
      </c>
      <c r="C44" s="16"/>
    </row>
    <row r="45" spans="1:3" x14ac:dyDescent="0.25">
      <c r="A45" s="8" t="s">
        <v>33</v>
      </c>
      <c r="B45" s="9" t="s">
        <v>34</v>
      </c>
      <c r="C45" s="16"/>
    </row>
    <row r="46" spans="1:3" x14ac:dyDescent="0.25">
      <c r="A46" s="8" t="s">
        <v>35</v>
      </c>
      <c r="B46" s="9" t="s">
        <v>36</v>
      </c>
      <c r="C46" s="16"/>
    </row>
    <row r="47" spans="1:3" x14ac:dyDescent="0.25">
      <c r="A47" s="87" t="s">
        <v>37</v>
      </c>
      <c r="B47" s="87"/>
      <c r="C47" s="16">
        <f>SUM(C39:C46)</f>
        <v>1037.17</v>
      </c>
    </row>
    <row r="49" spans="1:3" x14ac:dyDescent="0.25">
      <c r="A49" s="14" t="s">
        <v>38</v>
      </c>
    </row>
    <row r="50" spans="1:3" x14ac:dyDescent="0.25">
      <c r="A50" s="14"/>
    </row>
    <row r="51" spans="1:3" x14ac:dyDescent="0.25">
      <c r="A51" s="86" t="s">
        <v>39</v>
      </c>
      <c r="B51" s="86"/>
      <c r="C51" s="7" t="s">
        <v>24</v>
      </c>
    </row>
    <row r="52" spans="1:3" x14ac:dyDescent="0.25">
      <c r="A52" s="8" t="s">
        <v>2</v>
      </c>
      <c r="B52" s="9" t="s">
        <v>175</v>
      </c>
      <c r="C52" s="18">
        <f>22*2*5.9-ROUND(C47*0.06,2)</f>
        <v>197.37000000000003</v>
      </c>
    </row>
    <row r="53" spans="1:3" x14ac:dyDescent="0.25">
      <c r="A53" s="8" t="s">
        <v>4</v>
      </c>
      <c r="B53" s="9" t="s">
        <v>40</v>
      </c>
      <c r="C53" s="18">
        <f>ROUND(22*(13.37-1.3),2)</f>
        <v>265.54000000000002</v>
      </c>
    </row>
    <row r="54" spans="1:3" x14ac:dyDescent="0.25">
      <c r="A54" s="8" t="s">
        <v>6</v>
      </c>
      <c r="B54" s="9" t="s">
        <v>41</v>
      </c>
      <c r="C54" s="18"/>
    </row>
    <row r="55" spans="1:3" x14ac:dyDescent="0.25">
      <c r="A55" s="8" t="s">
        <v>8</v>
      </c>
      <c r="B55" s="9" t="s">
        <v>42</v>
      </c>
      <c r="C55" s="18">
        <v>8.4700000000000006</v>
      </c>
    </row>
    <row r="56" spans="1:3" x14ac:dyDescent="0.25">
      <c r="A56" s="8" t="s">
        <v>29</v>
      </c>
      <c r="B56" s="9" t="s">
        <v>43</v>
      </c>
      <c r="C56" s="18"/>
    </row>
    <row r="57" spans="1:3" x14ac:dyDescent="0.25">
      <c r="A57" s="8" t="s">
        <v>31</v>
      </c>
      <c r="B57" s="9" t="s">
        <v>44</v>
      </c>
      <c r="C57" s="18"/>
    </row>
    <row r="58" spans="1:3" x14ac:dyDescent="0.25">
      <c r="A58" s="8" t="s">
        <v>33</v>
      </c>
      <c r="B58" s="19" t="s">
        <v>36</v>
      </c>
      <c r="C58" s="18"/>
    </row>
    <row r="59" spans="1:3" x14ac:dyDescent="0.25">
      <c r="A59" s="87" t="s">
        <v>45</v>
      </c>
      <c r="B59" s="87"/>
      <c r="C59" s="18">
        <f>SUM(C52:C58)</f>
        <v>471.38000000000011</v>
      </c>
    </row>
    <row r="60" spans="1:3" x14ac:dyDescent="0.25">
      <c r="A60" s="90" t="s">
        <v>46</v>
      </c>
      <c r="B60" s="90"/>
    </row>
    <row r="62" spans="1:3" x14ac:dyDescent="0.25">
      <c r="A62" s="14" t="s">
        <v>47</v>
      </c>
    </row>
    <row r="63" spans="1:3" x14ac:dyDescent="0.25">
      <c r="A63" s="14"/>
    </row>
    <row r="64" spans="1:3" x14ac:dyDescent="0.25">
      <c r="A64" s="86" t="s">
        <v>48</v>
      </c>
      <c r="B64" s="86"/>
      <c r="C64" s="7" t="s">
        <v>24</v>
      </c>
    </row>
    <row r="65" spans="1:4" x14ac:dyDescent="0.25">
      <c r="A65" s="8" t="s">
        <v>2</v>
      </c>
      <c r="B65" s="9" t="s">
        <v>49</v>
      </c>
      <c r="C65" s="18">
        <v>50</v>
      </c>
    </row>
    <row r="66" spans="1:4" x14ac:dyDescent="0.25">
      <c r="A66" s="8" t="s">
        <v>4</v>
      </c>
      <c r="B66" s="9" t="s">
        <v>36</v>
      </c>
      <c r="C66" s="18"/>
    </row>
    <row r="67" spans="1:4" x14ac:dyDescent="0.25">
      <c r="A67" s="87" t="s">
        <v>50</v>
      </c>
      <c r="B67" s="87"/>
      <c r="C67" s="18">
        <f>SUM(C65:C66)</f>
        <v>50</v>
      </c>
    </row>
    <row r="68" spans="1:4" x14ac:dyDescent="0.25">
      <c r="A68" s="20" t="s">
        <v>51</v>
      </c>
    </row>
    <row r="69" spans="1:4" x14ac:dyDescent="0.25">
      <c r="A69" s="20"/>
    </row>
    <row r="71" spans="1:4" x14ac:dyDescent="0.25">
      <c r="A71" s="14" t="s">
        <v>52</v>
      </c>
    </row>
    <row r="72" spans="1:4" x14ac:dyDescent="0.25">
      <c r="A72" s="14"/>
    </row>
    <row r="73" spans="1:4" x14ac:dyDescent="0.25">
      <c r="A73" s="14" t="s">
        <v>53</v>
      </c>
    </row>
    <row r="74" spans="1:4" x14ac:dyDescent="0.25">
      <c r="A74" s="14"/>
    </row>
    <row r="75" spans="1:4" x14ac:dyDescent="0.25">
      <c r="A75" s="86" t="s">
        <v>54</v>
      </c>
      <c r="B75" s="86"/>
      <c r="C75" s="21" t="s">
        <v>55</v>
      </c>
      <c r="D75" s="7" t="s">
        <v>24</v>
      </c>
    </row>
    <row r="76" spans="1:4" x14ac:dyDescent="0.25">
      <c r="A76" s="8" t="s">
        <v>2</v>
      </c>
      <c r="B76" s="9" t="s">
        <v>56</v>
      </c>
      <c r="C76" s="22">
        <v>0.2</v>
      </c>
      <c r="D76" s="18">
        <f t="shared" ref="D76:D83" si="0">C76*$C$47</f>
        <v>207.43400000000003</v>
      </c>
    </row>
    <row r="77" spans="1:4" x14ac:dyDescent="0.25">
      <c r="A77" s="8" t="s">
        <v>4</v>
      </c>
      <c r="B77" s="9" t="s">
        <v>57</v>
      </c>
      <c r="C77" s="22">
        <v>1.4999999999999999E-2</v>
      </c>
      <c r="D77" s="18">
        <f t="shared" si="0"/>
        <v>15.557550000000001</v>
      </c>
    </row>
    <row r="78" spans="1:4" x14ac:dyDescent="0.25">
      <c r="A78" s="8" t="s">
        <v>6</v>
      </c>
      <c r="B78" s="9" t="s">
        <v>58</v>
      </c>
      <c r="C78" s="22">
        <v>0.01</v>
      </c>
      <c r="D78" s="18">
        <f t="shared" si="0"/>
        <v>10.371700000000001</v>
      </c>
    </row>
    <row r="79" spans="1:4" x14ac:dyDescent="0.25">
      <c r="A79" s="8" t="s">
        <v>8</v>
      </c>
      <c r="B79" s="9" t="s">
        <v>59</v>
      </c>
      <c r="C79" s="22">
        <v>2E-3</v>
      </c>
      <c r="D79" s="18">
        <f t="shared" si="0"/>
        <v>2.0743400000000003</v>
      </c>
    </row>
    <row r="80" spans="1:4" x14ac:dyDescent="0.25">
      <c r="A80" s="8" t="s">
        <v>29</v>
      </c>
      <c r="B80" s="9" t="s">
        <v>60</v>
      </c>
      <c r="C80" s="22">
        <v>2.5000000000000001E-2</v>
      </c>
      <c r="D80" s="18">
        <f t="shared" si="0"/>
        <v>25.929250000000003</v>
      </c>
    </row>
    <row r="81" spans="1:4" x14ac:dyDescent="0.25">
      <c r="A81" s="8" t="s">
        <v>31</v>
      </c>
      <c r="B81" s="9" t="s">
        <v>61</v>
      </c>
      <c r="C81" s="22">
        <v>0.08</v>
      </c>
      <c r="D81" s="18">
        <f t="shared" si="0"/>
        <v>82.973600000000005</v>
      </c>
    </row>
    <row r="82" spans="1:4" x14ac:dyDescent="0.25">
      <c r="A82" s="8" t="s">
        <v>33</v>
      </c>
      <c r="B82" s="9" t="s">
        <v>62</v>
      </c>
      <c r="C82" s="22">
        <f>0.3*0.067</f>
        <v>2.01E-2</v>
      </c>
      <c r="D82" s="18">
        <f t="shared" si="0"/>
        <v>20.847117000000001</v>
      </c>
    </row>
    <row r="83" spans="1:4" x14ac:dyDescent="0.25">
      <c r="A83" s="8" t="s">
        <v>35</v>
      </c>
      <c r="B83" s="9" t="s">
        <v>63</v>
      </c>
      <c r="C83" s="22">
        <v>6.0000000000000001E-3</v>
      </c>
      <c r="D83" s="18">
        <f t="shared" si="0"/>
        <v>6.2230200000000009</v>
      </c>
    </row>
    <row r="84" spans="1:4" x14ac:dyDescent="0.25">
      <c r="A84" s="87" t="s">
        <v>45</v>
      </c>
      <c r="B84" s="87"/>
      <c r="C84" s="22">
        <f>SUM(C76:C83)</f>
        <v>0.35810000000000008</v>
      </c>
      <c r="D84" s="18">
        <f>SUM(D76:D83)</f>
        <v>371.4105770000001</v>
      </c>
    </row>
    <row r="85" spans="1:4" x14ac:dyDescent="0.25">
      <c r="A85" s="14"/>
    </row>
    <row r="86" spans="1:4" x14ac:dyDescent="0.25">
      <c r="A86" s="85" t="s">
        <v>64</v>
      </c>
      <c r="B86" s="85"/>
    </row>
    <row r="87" spans="1:4" x14ac:dyDescent="0.25">
      <c r="A87" s="85" t="s">
        <v>65</v>
      </c>
      <c r="B87" s="85"/>
    </row>
    <row r="89" spans="1:4" x14ac:dyDescent="0.25">
      <c r="A89" s="14" t="s">
        <v>66</v>
      </c>
    </row>
    <row r="90" spans="1:4" x14ac:dyDescent="0.25">
      <c r="A90" s="14"/>
    </row>
    <row r="91" spans="1:4" x14ac:dyDescent="0.25">
      <c r="A91" s="86" t="s">
        <v>67</v>
      </c>
      <c r="B91" s="86"/>
      <c r="C91" s="7" t="s">
        <v>55</v>
      </c>
      <c r="D91" s="7" t="s">
        <v>24</v>
      </c>
    </row>
    <row r="92" spans="1:4" x14ac:dyDescent="0.25">
      <c r="A92" s="8" t="s">
        <v>2</v>
      </c>
      <c r="B92" s="9" t="s">
        <v>68</v>
      </c>
      <c r="C92" s="22">
        <v>8.3299999999999999E-2</v>
      </c>
      <c r="D92" s="18">
        <f>C92*$C$47</f>
        <v>86.39626100000001</v>
      </c>
    </row>
    <row r="93" spans="1:4" x14ac:dyDescent="0.25">
      <c r="A93" s="11"/>
      <c r="B93" s="23" t="s">
        <v>69</v>
      </c>
      <c r="C93" s="22">
        <f>C92</f>
        <v>8.3299999999999999E-2</v>
      </c>
      <c r="D93" s="18">
        <f>C93*$C$47</f>
        <v>86.39626100000001</v>
      </c>
    </row>
    <row r="94" spans="1:4" x14ac:dyDescent="0.25">
      <c r="A94" s="8" t="s">
        <v>4</v>
      </c>
      <c r="B94" s="9" t="s">
        <v>70</v>
      </c>
      <c r="C94" s="22">
        <f>C84*C93</f>
        <v>2.9829730000000006E-2</v>
      </c>
      <c r="D94" s="18">
        <f>C94*$C$47</f>
        <v>30.938501064100009</v>
      </c>
    </row>
    <row r="95" spans="1:4" x14ac:dyDescent="0.25">
      <c r="A95" s="87" t="s">
        <v>50</v>
      </c>
      <c r="B95" s="87"/>
      <c r="C95" s="22">
        <f>C93+C94</f>
        <v>0.11312973000000001</v>
      </c>
      <c r="D95" s="18">
        <f>C95*$C$47</f>
        <v>117.33476206410002</v>
      </c>
    </row>
    <row r="97" spans="1:4" x14ac:dyDescent="0.25">
      <c r="A97" s="14" t="s">
        <v>71</v>
      </c>
    </row>
    <row r="98" spans="1:4" x14ac:dyDescent="0.25">
      <c r="A98" s="14"/>
    </row>
    <row r="99" spans="1:4" x14ac:dyDescent="0.25">
      <c r="A99" s="86" t="s">
        <v>72</v>
      </c>
      <c r="B99" s="86"/>
      <c r="C99" s="7" t="s">
        <v>55</v>
      </c>
      <c r="D99" s="7" t="s">
        <v>24</v>
      </c>
    </row>
    <row r="100" spans="1:4" x14ac:dyDescent="0.25">
      <c r="A100" s="8" t="s">
        <v>2</v>
      </c>
      <c r="B100" s="9" t="s">
        <v>73</v>
      </c>
      <c r="C100" s="22">
        <v>6.9999999999999999E-4</v>
      </c>
      <c r="D100" s="18">
        <f>C100*$C$47</f>
        <v>0.72601900000000008</v>
      </c>
    </row>
    <row r="101" spans="1:4" x14ac:dyDescent="0.25">
      <c r="A101" s="8" t="s">
        <v>4</v>
      </c>
      <c r="B101" s="9" t="s">
        <v>74</v>
      </c>
      <c r="C101" s="22">
        <f>C100*C84</f>
        <v>2.5067000000000004E-4</v>
      </c>
      <c r="D101" s="18">
        <f>C101*$C$47</f>
        <v>0.25998740390000008</v>
      </c>
    </row>
    <row r="102" spans="1:4" x14ac:dyDescent="0.25">
      <c r="A102" s="87" t="s">
        <v>50</v>
      </c>
      <c r="B102" s="87"/>
      <c r="C102" s="22">
        <f>SUM(C100:C101)</f>
        <v>9.5067000000000003E-4</v>
      </c>
      <c r="D102" s="18">
        <f>SUM(D100:D101)</f>
        <v>0.98600640390000016</v>
      </c>
    </row>
    <row r="104" spans="1:4" x14ac:dyDescent="0.25">
      <c r="A104" s="14" t="s">
        <v>75</v>
      </c>
    </row>
    <row r="105" spans="1:4" x14ac:dyDescent="0.25">
      <c r="A105" s="14"/>
    </row>
    <row r="106" spans="1:4" x14ac:dyDescent="0.25">
      <c r="A106" s="86" t="s">
        <v>76</v>
      </c>
      <c r="B106" s="86"/>
      <c r="C106" s="7" t="s">
        <v>55</v>
      </c>
      <c r="D106" s="7" t="s">
        <v>24</v>
      </c>
    </row>
    <row r="107" spans="1:4" x14ac:dyDescent="0.25">
      <c r="A107" s="8" t="s">
        <v>2</v>
      </c>
      <c r="B107" s="9" t="s">
        <v>77</v>
      </c>
      <c r="C107" s="22">
        <v>4.1999999999999997E-3</v>
      </c>
      <c r="D107" s="18">
        <f t="shared" ref="D107:D112" si="1">C107*$C$47</f>
        <v>4.3561139999999998</v>
      </c>
    </row>
    <row r="108" spans="1:4" x14ac:dyDescent="0.25">
      <c r="A108" s="8" t="s">
        <v>4</v>
      </c>
      <c r="B108" s="9" t="s">
        <v>78</v>
      </c>
      <c r="C108" s="22">
        <f>0.08*C107</f>
        <v>3.3599999999999998E-4</v>
      </c>
      <c r="D108" s="18">
        <f t="shared" si="1"/>
        <v>0.34848911999999999</v>
      </c>
    </row>
    <row r="109" spans="1:4" x14ac:dyDescent="0.25">
      <c r="A109" s="8" t="s">
        <v>6</v>
      </c>
      <c r="B109" s="9" t="s">
        <v>79</v>
      </c>
      <c r="C109" s="22">
        <f>0.0435*C107</f>
        <v>1.8269999999999997E-4</v>
      </c>
      <c r="D109" s="18">
        <f t="shared" si="1"/>
        <v>0.18949095899999999</v>
      </c>
    </row>
    <row r="110" spans="1:4" x14ac:dyDescent="0.25">
      <c r="A110" s="8" t="s">
        <v>8</v>
      </c>
      <c r="B110" s="9" t="s">
        <v>80</v>
      </c>
      <c r="C110" s="22">
        <v>4.0000000000000002E-4</v>
      </c>
      <c r="D110" s="18">
        <f t="shared" si="1"/>
        <v>0.41486800000000007</v>
      </c>
    </row>
    <row r="111" spans="1:4" x14ac:dyDescent="0.25">
      <c r="A111" s="8" t="s">
        <v>29</v>
      </c>
      <c r="B111" s="9" t="s">
        <v>81</v>
      </c>
      <c r="C111" s="22">
        <f>C110*C84</f>
        <v>1.4324000000000004E-4</v>
      </c>
      <c r="D111" s="18">
        <f t="shared" si="1"/>
        <v>0.14856423080000006</v>
      </c>
    </row>
    <row r="112" spans="1:4" x14ac:dyDescent="0.25">
      <c r="A112" s="8" t="s">
        <v>31</v>
      </c>
      <c r="B112" s="9" t="s">
        <v>82</v>
      </c>
      <c r="C112" s="22">
        <v>1E-4</v>
      </c>
      <c r="D112" s="18">
        <f t="shared" si="1"/>
        <v>0.10371700000000002</v>
      </c>
    </row>
    <row r="113" spans="1:4" x14ac:dyDescent="0.25">
      <c r="A113" s="87" t="s">
        <v>50</v>
      </c>
      <c r="B113" s="87"/>
      <c r="C113" s="22">
        <f>SUM(C107:C112)</f>
        <v>5.3619400000000008E-3</v>
      </c>
      <c r="D113" s="18">
        <f>SUM(D107:D112)</f>
        <v>5.5612433097999991</v>
      </c>
    </row>
    <row r="115" spans="1:4" x14ac:dyDescent="0.25">
      <c r="A115" s="24" t="s">
        <v>83</v>
      </c>
    </row>
    <row r="116" spans="1:4" x14ac:dyDescent="0.25">
      <c r="A116" s="14"/>
    </row>
    <row r="117" spans="1:4" x14ac:dyDescent="0.25">
      <c r="A117" s="86" t="s">
        <v>84</v>
      </c>
      <c r="B117" s="86"/>
      <c r="C117" s="7" t="s">
        <v>55</v>
      </c>
      <c r="D117" s="7" t="s">
        <v>24</v>
      </c>
    </row>
    <row r="118" spans="1:4" x14ac:dyDescent="0.25">
      <c r="A118" s="8" t="s">
        <v>2</v>
      </c>
      <c r="B118" s="9" t="s">
        <v>85</v>
      </c>
      <c r="C118" s="22">
        <f>0.0833+0.0278</f>
        <v>0.1111</v>
      </c>
      <c r="D118" s="18">
        <f t="shared" ref="D118:D126" si="2">C118*$C$47</f>
        <v>115.22958700000001</v>
      </c>
    </row>
    <row r="119" spans="1:4" x14ac:dyDescent="0.25">
      <c r="A119" s="8" t="s">
        <v>4</v>
      </c>
      <c r="B119" s="9" t="s">
        <v>86</v>
      </c>
      <c r="C119" s="22">
        <v>1.66E-2</v>
      </c>
      <c r="D119" s="18">
        <f t="shared" si="2"/>
        <v>17.217022</v>
      </c>
    </row>
    <row r="120" spans="1:4" x14ac:dyDescent="0.25">
      <c r="A120" s="8" t="s">
        <v>6</v>
      </c>
      <c r="B120" s="9" t="s">
        <v>87</v>
      </c>
      <c r="C120" s="22">
        <v>0</v>
      </c>
      <c r="D120" s="18">
        <f t="shared" si="2"/>
        <v>0</v>
      </c>
    </row>
    <row r="121" spans="1:4" x14ac:dyDescent="0.25">
      <c r="A121" s="8" t="s">
        <v>8</v>
      </c>
      <c r="B121" s="9" t="s">
        <v>88</v>
      </c>
      <c r="C121" s="22">
        <v>2.8E-3</v>
      </c>
      <c r="D121" s="18">
        <f t="shared" si="2"/>
        <v>2.9040760000000003</v>
      </c>
    </row>
    <row r="122" spans="1:4" x14ac:dyDescent="0.25">
      <c r="A122" s="8" t="s">
        <v>29</v>
      </c>
      <c r="B122" s="9" t="s">
        <v>89</v>
      </c>
      <c r="C122" s="22">
        <v>2.9999999999999997E-4</v>
      </c>
      <c r="D122" s="18">
        <f t="shared" si="2"/>
        <v>0.31115100000000001</v>
      </c>
    </row>
    <row r="123" spans="1:4" x14ac:dyDescent="0.25">
      <c r="A123" s="8" t="s">
        <v>31</v>
      </c>
      <c r="B123" s="9" t="s">
        <v>36</v>
      </c>
      <c r="C123" s="22"/>
      <c r="D123" s="18">
        <f t="shared" si="2"/>
        <v>0</v>
      </c>
    </row>
    <row r="124" spans="1:4" x14ac:dyDescent="0.25">
      <c r="A124" s="11"/>
      <c r="B124" s="23" t="s">
        <v>69</v>
      </c>
      <c r="C124" s="22">
        <f>SUM(C118:C123)</f>
        <v>0.1308</v>
      </c>
      <c r="D124" s="18">
        <f t="shared" si="2"/>
        <v>135.66183600000002</v>
      </c>
    </row>
    <row r="125" spans="1:4" x14ac:dyDescent="0.25">
      <c r="A125" s="8" t="s">
        <v>33</v>
      </c>
      <c r="B125" s="9" t="s">
        <v>90</v>
      </c>
      <c r="C125" s="22">
        <f>C124*C84</f>
        <v>4.683948000000001E-2</v>
      </c>
      <c r="D125" s="18">
        <f t="shared" si="2"/>
        <v>48.580503471600011</v>
      </c>
    </row>
    <row r="126" spans="1:4" x14ac:dyDescent="0.25">
      <c r="A126" s="87" t="s">
        <v>50</v>
      </c>
      <c r="B126" s="87"/>
      <c r="C126" s="22">
        <f>C124+C125</f>
        <v>0.17763948000000002</v>
      </c>
      <c r="D126" s="18">
        <f t="shared" si="2"/>
        <v>184.24233947160002</v>
      </c>
    </row>
    <row r="128" spans="1:4" x14ac:dyDescent="0.25">
      <c r="A128" s="24" t="s">
        <v>91</v>
      </c>
    </row>
    <row r="129" spans="1:5" x14ac:dyDescent="0.25">
      <c r="A129" s="14"/>
    </row>
    <row r="130" spans="1:5" x14ac:dyDescent="0.25">
      <c r="A130" s="86" t="s">
        <v>92</v>
      </c>
      <c r="B130" s="86"/>
      <c r="C130" s="7" t="s">
        <v>55</v>
      </c>
      <c r="D130" s="7" t="s">
        <v>24</v>
      </c>
    </row>
    <row r="131" spans="1:5" x14ac:dyDescent="0.25">
      <c r="A131" s="25" t="s">
        <v>93</v>
      </c>
      <c r="B131" s="9" t="s">
        <v>94</v>
      </c>
      <c r="C131" s="22">
        <f>C84</f>
        <v>0.35810000000000008</v>
      </c>
      <c r="D131" s="18">
        <f>D84</f>
        <v>371.4105770000001</v>
      </c>
    </row>
    <row r="132" spans="1:5" x14ac:dyDescent="0.25">
      <c r="A132" s="25" t="s">
        <v>95</v>
      </c>
      <c r="B132" s="9" t="s">
        <v>96</v>
      </c>
      <c r="C132" s="22">
        <f>C95</f>
        <v>0.11312973000000001</v>
      </c>
      <c r="D132" s="18">
        <f>D95</f>
        <v>117.33476206410002</v>
      </c>
    </row>
    <row r="133" spans="1:5" x14ac:dyDescent="0.25">
      <c r="A133" s="25" t="s">
        <v>97</v>
      </c>
      <c r="B133" s="9" t="s">
        <v>73</v>
      </c>
      <c r="C133" s="22">
        <f>C102</f>
        <v>9.5067000000000003E-4</v>
      </c>
      <c r="D133" s="18">
        <f>D102</f>
        <v>0.98600640390000016</v>
      </c>
    </row>
    <row r="134" spans="1:5" x14ac:dyDescent="0.25">
      <c r="A134" s="25" t="s">
        <v>98</v>
      </c>
      <c r="B134" s="9" t="s">
        <v>99</v>
      </c>
      <c r="C134" s="22">
        <f>C113</f>
        <v>5.3619400000000008E-3</v>
      </c>
      <c r="D134" s="18">
        <f>D113</f>
        <v>5.5612433097999991</v>
      </c>
    </row>
    <row r="135" spans="1:5" x14ac:dyDescent="0.25">
      <c r="A135" s="25" t="s">
        <v>100</v>
      </c>
      <c r="B135" s="9" t="s">
        <v>101</v>
      </c>
      <c r="C135" s="22">
        <f>C126</f>
        <v>0.17763948000000002</v>
      </c>
      <c r="D135" s="18">
        <f>D126</f>
        <v>184.24233947160002</v>
      </c>
    </row>
    <row r="136" spans="1:5" x14ac:dyDescent="0.25">
      <c r="A136" s="25" t="s">
        <v>102</v>
      </c>
      <c r="B136" s="9" t="s">
        <v>36</v>
      </c>
      <c r="C136" s="22"/>
      <c r="D136" s="18"/>
    </row>
    <row r="137" spans="1:5" x14ac:dyDescent="0.25">
      <c r="A137" s="87" t="s">
        <v>50</v>
      </c>
      <c r="B137" s="87"/>
      <c r="C137" s="22">
        <f>SUM(C131:C136)</f>
        <v>0.65518182000000014</v>
      </c>
      <c r="D137" s="18">
        <f>SUM(D131:D136)</f>
        <v>679.53492824940008</v>
      </c>
    </row>
    <row r="138" spans="1:5" x14ac:dyDescent="0.25">
      <c r="D138" s="26"/>
    </row>
    <row r="139" spans="1:5" x14ac:dyDescent="0.25">
      <c r="A139" s="14" t="s">
        <v>103</v>
      </c>
    </row>
    <row r="140" spans="1:5" x14ac:dyDescent="0.25">
      <c r="A140" s="14"/>
    </row>
    <row r="141" spans="1:5" x14ac:dyDescent="0.25">
      <c r="A141" s="86" t="s">
        <v>104</v>
      </c>
      <c r="B141" s="86"/>
      <c r="C141" s="7" t="s">
        <v>55</v>
      </c>
      <c r="D141" s="7" t="s">
        <v>24</v>
      </c>
    </row>
    <row r="142" spans="1:5" x14ac:dyDescent="0.25">
      <c r="A142" s="8" t="s">
        <v>2</v>
      </c>
      <c r="B142" s="9" t="s">
        <v>105</v>
      </c>
      <c r="C142" s="22">
        <v>0.06</v>
      </c>
      <c r="D142" s="16">
        <f>C142*C164</f>
        <v>134.28509569496399</v>
      </c>
    </row>
    <row r="143" spans="1:5" ht="15" customHeight="1" x14ac:dyDescent="0.25">
      <c r="A143" s="8" t="s">
        <v>4</v>
      </c>
      <c r="B143" s="88" t="s">
        <v>106</v>
      </c>
      <c r="C143" s="88"/>
      <c r="D143" s="88"/>
      <c r="E143" s="27"/>
    </row>
    <row r="144" spans="1:5" x14ac:dyDescent="0.25">
      <c r="A144" s="8"/>
      <c r="B144" s="9" t="s">
        <v>107</v>
      </c>
      <c r="C144" s="22">
        <v>6.4999999999999997E-3</v>
      </c>
      <c r="D144" s="16">
        <f>(($C$164+$D$142+$D$151)/(1-$C$150))*C144</f>
        <v>17.809006501585635</v>
      </c>
      <c r="E144" s="27"/>
    </row>
    <row r="145" spans="1:5" x14ac:dyDescent="0.25">
      <c r="A145" s="8"/>
      <c r="B145" s="9" t="s">
        <v>108</v>
      </c>
      <c r="C145" s="22">
        <v>0.03</v>
      </c>
      <c r="D145" s="16">
        <f>(($C$164+$D$142+$D$151)/(1-$C$150))*C145</f>
        <v>82.195414622702927</v>
      </c>
      <c r="E145" s="27"/>
    </row>
    <row r="146" spans="1:5" x14ac:dyDescent="0.25">
      <c r="A146" s="8"/>
      <c r="B146" s="9" t="s">
        <v>109</v>
      </c>
      <c r="C146" s="22">
        <v>0</v>
      </c>
      <c r="D146" s="16">
        <f>(($C$164+$D$142+$D$151)/(1-$C$150))*C146</f>
        <v>0</v>
      </c>
      <c r="E146" s="27"/>
    </row>
    <row r="147" spans="1:5" ht="15" customHeight="1" x14ac:dyDescent="0.25">
      <c r="A147" s="8"/>
      <c r="B147" s="88" t="s">
        <v>110</v>
      </c>
      <c r="C147" s="88"/>
      <c r="D147" s="88"/>
    </row>
    <row r="148" spans="1:5" x14ac:dyDescent="0.25">
      <c r="A148" s="8"/>
      <c r="B148" s="88" t="s">
        <v>111</v>
      </c>
      <c r="C148" s="88"/>
      <c r="D148" s="88"/>
    </row>
    <row r="149" spans="1:5" x14ac:dyDescent="0.25">
      <c r="A149" s="8"/>
      <c r="B149" s="9" t="s">
        <v>112</v>
      </c>
      <c r="C149" s="22">
        <v>0.05</v>
      </c>
      <c r="D149" s="16">
        <f>(($C$164+$D$142+$D$151)/(1-$C$150))*C149</f>
        <v>136.99235770450488</v>
      </c>
    </row>
    <row r="150" spans="1:5" x14ac:dyDescent="0.25">
      <c r="A150" s="8"/>
      <c r="B150" s="9" t="s">
        <v>113</v>
      </c>
      <c r="C150" s="22">
        <f>SUM(C144:C149)</f>
        <v>8.6499999999999994E-2</v>
      </c>
      <c r="D150" s="16">
        <f>(($C$164+$D$142+$D$151)/(1-$C$150))*C150</f>
        <v>236.99677882879345</v>
      </c>
    </row>
    <row r="151" spans="1:5" x14ac:dyDescent="0.25">
      <c r="A151" s="8" t="s">
        <v>6</v>
      </c>
      <c r="B151" s="9" t="s">
        <v>114</v>
      </c>
      <c r="C151" s="22">
        <v>5.5E-2</v>
      </c>
      <c r="D151" s="16">
        <f>C151*(C164+D142)</f>
        <v>130.48035131694004</v>
      </c>
    </row>
    <row r="152" spans="1:5" x14ac:dyDescent="0.25">
      <c r="A152" s="89" t="s">
        <v>50</v>
      </c>
      <c r="B152" s="89"/>
      <c r="C152" s="28">
        <f>SUM(C142,C150,C151)</f>
        <v>0.20149999999999998</v>
      </c>
      <c r="D152" s="29">
        <f>SUM(D142,D150,D151)</f>
        <v>501.76222584069751</v>
      </c>
    </row>
    <row r="153" spans="1:5" s="5" customFormat="1" ht="30" customHeight="1" x14ac:dyDescent="0.2">
      <c r="A153" s="83" t="s">
        <v>115</v>
      </c>
      <c r="B153" s="83"/>
      <c r="C153" s="30"/>
      <c r="D153" s="31"/>
    </row>
    <row r="154" spans="1:5" x14ac:dyDescent="0.25">
      <c r="A154" s="84" t="s">
        <v>116</v>
      </c>
      <c r="B154" s="84"/>
    </row>
    <row r="155" spans="1:5" x14ac:dyDescent="0.25">
      <c r="A155" s="85" t="s">
        <v>117</v>
      </c>
      <c r="B155" s="85"/>
    </row>
    <row r="156" spans="1:5" x14ac:dyDescent="0.25">
      <c r="A156" s="1" t="s">
        <v>171</v>
      </c>
      <c r="B156" s="1"/>
    </row>
    <row r="157" spans="1:5" x14ac:dyDescent="0.25">
      <c r="A157" s="24"/>
      <c r="B157" s="24" t="s">
        <v>118</v>
      </c>
    </row>
    <row r="158" spans="1:5" x14ac:dyDescent="0.25">
      <c r="A158" s="14"/>
    </row>
    <row r="159" spans="1:5" x14ac:dyDescent="0.25">
      <c r="A159" s="86" t="s">
        <v>119</v>
      </c>
      <c r="B159" s="86"/>
      <c r="C159" s="7" t="s">
        <v>24</v>
      </c>
    </row>
    <row r="160" spans="1:5" x14ac:dyDescent="0.25">
      <c r="A160" s="8" t="s">
        <v>2</v>
      </c>
      <c r="B160" s="9" t="s">
        <v>22</v>
      </c>
      <c r="C160" s="16">
        <f>C47</f>
        <v>1037.17</v>
      </c>
      <c r="D160" s="32"/>
    </row>
    <row r="161" spans="1:4" x14ac:dyDescent="0.25">
      <c r="A161" s="8" t="s">
        <v>4</v>
      </c>
      <c r="B161" s="9" t="s">
        <v>38</v>
      </c>
      <c r="C161" s="16">
        <f>C59</f>
        <v>471.38000000000011</v>
      </c>
      <c r="D161" s="32"/>
    </row>
    <row r="162" spans="1:4" x14ac:dyDescent="0.25">
      <c r="A162" s="8" t="s">
        <v>6</v>
      </c>
      <c r="B162" s="9" t="s">
        <v>120</v>
      </c>
      <c r="C162" s="16">
        <f>C67</f>
        <v>50</v>
      </c>
      <c r="D162" s="32"/>
    </row>
    <row r="163" spans="1:4" x14ac:dyDescent="0.25">
      <c r="A163" s="8" t="s">
        <v>8</v>
      </c>
      <c r="B163" s="9" t="s">
        <v>52</v>
      </c>
      <c r="C163" s="16">
        <f>D137</f>
        <v>679.53492824940008</v>
      </c>
      <c r="D163" s="32"/>
    </row>
    <row r="164" spans="1:4" x14ac:dyDescent="0.25">
      <c r="A164" s="11"/>
      <c r="B164" s="23" t="s">
        <v>121</v>
      </c>
      <c r="C164" s="16">
        <f>SUM(C160:C163)</f>
        <v>2238.0849282494</v>
      </c>
      <c r="D164" s="32"/>
    </row>
    <row r="165" spans="1:4" x14ac:dyDescent="0.25">
      <c r="A165" s="8" t="s">
        <v>29</v>
      </c>
      <c r="B165" s="9" t="s">
        <v>103</v>
      </c>
      <c r="C165" s="16">
        <f>D152</f>
        <v>501.76222584069751</v>
      </c>
      <c r="D165" s="32"/>
    </row>
    <row r="166" spans="1:4" x14ac:dyDescent="0.25">
      <c r="A166" s="87" t="s">
        <v>122</v>
      </c>
      <c r="B166" s="87"/>
      <c r="C166" s="16">
        <f>ROUND(C164+C165,2)</f>
        <v>2739.85</v>
      </c>
      <c r="D166" s="32"/>
    </row>
    <row r="170" spans="1:4" ht="29.25" customHeight="1" x14ac:dyDescent="0.25"/>
  </sheetData>
  <mergeCells count="40">
    <mergeCell ref="A1:C1"/>
    <mergeCell ref="A2:C2"/>
    <mergeCell ref="A4:C4"/>
    <mergeCell ref="A5:C5"/>
    <mergeCell ref="A7:C7"/>
    <mergeCell ref="B10:C10"/>
    <mergeCell ref="A11:C11"/>
    <mergeCell ref="A14:C14"/>
    <mergeCell ref="A30:C30"/>
    <mergeCell ref="A38:B38"/>
    <mergeCell ref="A47:B47"/>
    <mergeCell ref="A51:B51"/>
    <mergeCell ref="A59:B59"/>
    <mergeCell ref="A60:B60"/>
    <mergeCell ref="A64:B64"/>
    <mergeCell ref="A67:B67"/>
    <mergeCell ref="A75:B75"/>
    <mergeCell ref="A84:B84"/>
    <mergeCell ref="A86:B86"/>
    <mergeCell ref="A87:B87"/>
    <mergeCell ref="A91:B91"/>
    <mergeCell ref="A95:B95"/>
    <mergeCell ref="A99:B99"/>
    <mergeCell ref="A102:B102"/>
    <mergeCell ref="A106:B106"/>
    <mergeCell ref="A113:B113"/>
    <mergeCell ref="A117:B117"/>
    <mergeCell ref="A126:B126"/>
    <mergeCell ref="A130:B130"/>
    <mergeCell ref="A137:B137"/>
    <mergeCell ref="A141:B141"/>
    <mergeCell ref="B143:D143"/>
    <mergeCell ref="B147:D147"/>
    <mergeCell ref="B148:D148"/>
    <mergeCell ref="A152:B152"/>
    <mergeCell ref="A153:B153"/>
    <mergeCell ref="A154:B154"/>
    <mergeCell ref="A155:B155"/>
    <mergeCell ref="A159:B159"/>
    <mergeCell ref="A166:B166"/>
  </mergeCells>
  <hyperlinks>
    <hyperlink ref="A10" r:id="rId1" display="Email: foco@focorj.com.br"/>
  </hyperlinks>
  <pageMargins left="0.78749999999999998" right="0.78749999999999998" top="0.78749999999999998" bottom="0.94583333333333297" header="0.51180555555555496" footer="0.78749999999999998"/>
  <pageSetup paperSize="9" scale="50" firstPageNumber="0" orientation="portrait" r:id="rId2"/>
  <headerFooter>
    <oddFooter>&amp;C&amp;"Arial,Normal"&amp;10&amp;A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2"/>
  <sheetViews>
    <sheetView topLeftCell="A39" zoomScaleNormal="100" workbookViewId="0">
      <selection activeCell="D46" sqref="D46"/>
    </sheetView>
  </sheetViews>
  <sheetFormatPr defaultRowHeight="15" x14ac:dyDescent="0.25"/>
  <cols>
    <col min="1" max="1" width="38" style="33" customWidth="1"/>
    <col min="2" max="2" width="13.5703125" style="33"/>
    <col min="3" max="3" width="21.85546875" style="33" bestFit="1" customWidth="1"/>
    <col min="4" max="4" width="28.140625" style="33" bestFit="1" customWidth="1"/>
    <col min="5" max="5" width="24.7109375" style="33" bestFit="1" customWidth="1"/>
    <col min="6" max="6" width="21.7109375" style="33"/>
    <col min="7" max="8" width="9.42578125" style="33"/>
    <col min="9" max="9" width="23.5703125" style="33"/>
    <col min="10" max="257" width="9.42578125" style="33"/>
  </cols>
  <sheetData>
    <row r="1" spans="1:6" x14ac:dyDescent="0.25">
      <c r="A1" s="103" t="s">
        <v>123</v>
      </c>
      <c r="B1" s="103"/>
      <c r="C1" s="103"/>
      <c r="D1" s="103"/>
      <c r="E1" s="103"/>
      <c r="F1" s="103"/>
    </row>
    <row r="2" spans="1:6" ht="15.75" thickBot="1" x14ac:dyDescent="0.3">
      <c r="A2" s="34" t="s">
        <v>124</v>
      </c>
      <c r="B2" s="35" t="s">
        <v>125</v>
      </c>
      <c r="C2" s="35" t="s">
        <v>126</v>
      </c>
      <c r="D2" s="35" t="s">
        <v>127</v>
      </c>
      <c r="E2" s="36" t="s">
        <v>128</v>
      </c>
    </row>
    <row r="3" spans="1:6" x14ac:dyDescent="0.25">
      <c r="A3" s="62" t="s">
        <v>176</v>
      </c>
      <c r="B3" s="37">
        <v>10</v>
      </c>
      <c r="C3" s="37" t="s">
        <v>129</v>
      </c>
      <c r="D3" s="38">
        <v>3.33</v>
      </c>
      <c r="E3" s="38">
        <f t="shared" ref="E3:E27" si="0">D3*B3</f>
        <v>33.299999999999997</v>
      </c>
    </row>
    <row r="4" spans="1:6" x14ac:dyDescent="0.25">
      <c r="A4" s="62" t="s">
        <v>177</v>
      </c>
      <c r="B4" s="39">
        <v>5</v>
      </c>
      <c r="C4" s="39" t="s">
        <v>192</v>
      </c>
      <c r="D4" s="40">
        <v>2.2475000000000001</v>
      </c>
      <c r="E4" s="38">
        <f t="shared" si="0"/>
        <v>11.237500000000001</v>
      </c>
    </row>
    <row r="5" spans="1:6" x14ac:dyDescent="0.25">
      <c r="A5" s="62" t="s">
        <v>178</v>
      </c>
      <c r="B5" s="39">
        <v>5</v>
      </c>
      <c r="C5" s="39" t="s">
        <v>193</v>
      </c>
      <c r="D5" s="40">
        <v>9.5266666666666655</v>
      </c>
      <c r="E5" s="38">
        <f t="shared" si="0"/>
        <v>47.633333333333326</v>
      </c>
    </row>
    <row r="6" spans="1:6" ht="30" x14ac:dyDescent="0.25">
      <c r="A6" s="63" t="s">
        <v>179</v>
      </c>
      <c r="B6" s="39">
        <v>10</v>
      </c>
      <c r="C6" s="39" t="s">
        <v>194</v>
      </c>
      <c r="D6" s="40">
        <v>7.1966666666666681</v>
      </c>
      <c r="E6" s="38">
        <f t="shared" si="0"/>
        <v>71.966666666666683</v>
      </c>
    </row>
    <row r="7" spans="1:6" ht="30" x14ac:dyDescent="0.25">
      <c r="A7" s="63" t="s">
        <v>180</v>
      </c>
      <c r="B7" s="39">
        <v>12</v>
      </c>
      <c r="C7" s="39" t="s">
        <v>129</v>
      </c>
      <c r="D7" s="40">
        <v>26.8</v>
      </c>
      <c r="E7" s="38">
        <f t="shared" si="0"/>
        <v>321.60000000000002</v>
      </c>
    </row>
    <row r="8" spans="1:6" x14ac:dyDescent="0.25">
      <c r="A8" s="62" t="s">
        <v>206</v>
      </c>
      <c r="B8" s="39">
        <v>800</v>
      </c>
      <c r="C8" s="39" t="s">
        <v>195</v>
      </c>
      <c r="D8" s="40">
        <v>2.5250000000000002E-2</v>
      </c>
      <c r="E8" s="38">
        <f t="shared" si="0"/>
        <v>20.200000000000003</v>
      </c>
    </row>
    <row r="9" spans="1:6" x14ac:dyDescent="0.25">
      <c r="A9" s="62" t="s">
        <v>207</v>
      </c>
      <c r="B9" s="39">
        <v>1500</v>
      </c>
      <c r="C9" s="39" t="s">
        <v>195</v>
      </c>
      <c r="D9" s="40">
        <v>9.2233333333333334E-2</v>
      </c>
      <c r="E9" s="38">
        <f t="shared" si="0"/>
        <v>138.35</v>
      </c>
    </row>
    <row r="10" spans="1:6" x14ac:dyDescent="0.25">
      <c r="A10" s="62" t="s">
        <v>181</v>
      </c>
      <c r="B10" s="39">
        <v>3</v>
      </c>
      <c r="C10" s="39" t="s">
        <v>196</v>
      </c>
      <c r="D10" s="40">
        <v>3.4433333333333334</v>
      </c>
      <c r="E10" s="38">
        <f t="shared" si="0"/>
        <v>10.33</v>
      </c>
    </row>
    <row r="11" spans="1:6" x14ac:dyDescent="0.25">
      <c r="A11" s="62" t="s">
        <v>130</v>
      </c>
      <c r="B11" s="39">
        <v>2</v>
      </c>
      <c r="C11" s="39" t="s">
        <v>197</v>
      </c>
      <c r="D11" s="40">
        <v>13.115</v>
      </c>
      <c r="E11" s="38">
        <f t="shared" si="0"/>
        <v>26.23</v>
      </c>
    </row>
    <row r="12" spans="1:6" ht="45" x14ac:dyDescent="0.25">
      <c r="A12" s="63" t="s">
        <v>182</v>
      </c>
      <c r="B12" s="39">
        <v>4</v>
      </c>
      <c r="C12" s="39" t="s">
        <v>198</v>
      </c>
      <c r="D12" s="40">
        <v>9.91</v>
      </c>
      <c r="E12" s="38">
        <f t="shared" si="0"/>
        <v>39.64</v>
      </c>
    </row>
    <row r="13" spans="1:6" x14ac:dyDescent="0.25">
      <c r="A13" s="62" t="s">
        <v>183</v>
      </c>
      <c r="B13" s="39">
        <v>2</v>
      </c>
      <c r="C13" s="39" t="s">
        <v>199</v>
      </c>
      <c r="D13" s="40">
        <v>3.19</v>
      </c>
      <c r="E13" s="38">
        <f t="shared" si="0"/>
        <v>6.38</v>
      </c>
    </row>
    <row r="14" spans="1:6" x14ac:dyDescent="0.25">
      <c r="A14" s="62" t="s">
        <v>131</v>
      </c>
      <c r="B14" s="39">
        <v>6</v>
      </c>
      <c r="C14" s="39" t="s">
        <v>200</v>
      </c>
      <c r="D14" s="40">
        <v>1.71</v>
      </c>
      <c r="E14" s="38">
        <f t="shared" si="0"/>
        <v>10.26</v>
      </c>
    </row>
    <row r="15" spans="1:6" x14ac:dyDescent="0.25">
      <c r="A15" s="62" t="s">
        <v>184</v>
      </c>
      <c r="B15" s="39">
        <v>1</v>
      </c>
      <c r="C15" s="39" t="s">
        <v>200</v>
      </c>
      <c r="D15" s="40">
        <v>7.29</v>
      </c>
      <c r="E15" s="38">
        <f t="shared" si="0"/>
        <v>7.29</v>
      </c>
    </row>
    <row r="16" spans="1:6" x14ac:dyDescent="0.25">
      <c r="A16" s="62" t="s">
        <v>185</v>
      </c>
      <c r="B16" s="39">
        <v>4</v>
      </c>
      <c r="C16" s="39" t="s">
        <v>200</v>
      </c>
      <c r="D16" s="40">
        <v>4.75</v>
      </c>
      <c r="E16" s="38">
        <f t="shared" si="0"/>
        <v>19</v>
      </c>
    </row>
    <row r="17" spans="1:6" ht="30" x14ac:dyDescent="0.25">
      <c r="A17" s="63" t="s">
        <v>186</v>
      </c>
      <c r="B17" s="39">
        <v>6</v>
      </c>
      <c r="C17" s="39" t="s">
        <v>195</v>
      </c>
      <c r="D17" s="40">
        <v>1.8866666666666667</v>
      </c>
      <c r="E17" s="38">
        <f t="shared" si="0"/>
        <v>11.32</v>
      </c>
    </row>
    <row r="18" spans="1:6" x14ac:dyDescent="0.25">
      <c r="A18" s="62" t="s">
        <v>187</v>
      </c>
      <c r="B18" s="39">
        <v>5</v>
      </c>
      <c r="C18" s="39" t="s">
        <v>195</v>
      </c>
      <c r="D18" s="40">
        <v>4.4833333333333334</v>
      </c>
      <c r="E18" s="38">
        <f t="shared" si="0"/>
        <v>22.416666666666668</v>
      </c>
    </row>
    <row r="19" spans="1:6" x14ac:dyDescent="0.25">
      <c r="A19" s="62" t="s">
        <v>188</v>
      </c>
      <c r="B19" s="39">
        <v>5</v>
      </c>
      <c r="C19" s="39" t="s">
        <v>195</v>
      </c>
      <c r="D19" s="40">
        <v>1.6070000000000002</v>
      </c>
      <c r="E19" s="38">
        <f t="shared" si="0"/>
        <v>8.0350000000000001</v>
      </c>
    </row>
    <row r="20" spans="1:6" x14ac:dyDescent="0.25">
      <c r="A20" s="62" t="s">
        <v>132</v>
      </c>
      <c r="B20" s="39">
        <v>5</v>
      </c>
      <c r="C20" s="39" t="s">
        <v>195</v>
      </c>
      <c r="D20" s="40">
        <v>12.99</v>
      </c>
      <c r="E20" s="38">
        <f t="shared" si="0"/>
        <v>64.95</v>
      </c>
    </row>
    <row r="21" spans="1:6" x14ac:dyDescent="0.25">
      <c r="A21" s="62" t="s">
        <v>205</v>
      </c>
      <c r="B21" s="39">
        <v>5</v>
      </c>
      <c r="C21" s="39" t="s">
        <v>195</v>
      </c>
      <c r="D21" s="40">
        <v>1.4406666666666668</v>
      </c>
      <c r="E21" s="38">
        <f t="shared" si="0"/>
        <v>7.203333333333334</v>
      </c>
    </row>
    <row r="22" spans="1:6" x14ac:dyDescent="0.25">
      <c r="A22" s="62" t="s">
        <v>133</v>
      </c>
      <c r="B22" s="39">
        <v>1</v>
      </c>
      <c r="C22" s="39" t="s">
        <v>201</v>
      </c>
      <c r="D22" s="40">
        <v>5.873333333333334</v>
      </c>
      <c r="E22" s="38">
        <f t="shared" si="0"/>
        <v>5.873333333333334</v>
      </c>
    </row>
    <row r="23" spans="1:6" x14ac:dyDescent="0.25">
      <c r="A23" s="62" t="s">
        <v>134</v>
      </c>
      <c r="B23" s="39">
        <v>0.5</v>
      </c>
      <c r="C23" s="39" t="s">
        <v>202</v>
      </c>
      <c r="D23" s="40">
        <v>2.9750000000000001</v>
      </c>
      <c r="E23" s="38">
        <f t="shared" si="0"/>
        <v>1.4875</v>
      </c>
    </row>
    <row r="24" spans="1:6" x14ac:dyDescent="0.25">
      <c r="A24" s="62" t="s">
        <v>135</v>
      </c>
      <c r="B24" s="39">
        <v>1</v>
      </c>
      <c r="C24" s="39" t="s">
        <v>203</v>
      </c>
      <c r="D24" s="40">
        <v>9.52</v>
      </c>
      <c r="E24" s="38">
        <f t="shared" si="0"/>
        <v>9.52</v>
      </c>
    </row>
    <row r="25" spans="1:6" x14ac:dyDescent="0.25">
      <c r="A25" s="62" t="s">
        <v>189</v>
      </c>
      <c r="B25" s="39">
        <v>2</v>
      </c>
      <c r="C25" s="39" t="s">
        <v>204</v>
      </c>
      <c r="D25" s="40">
        <v>4.8233333333333333</v>
      </c>
      <c r="E25" s="38">
        <f t="shared" si="0"/>
        <v>9.6466666666666665</v>
      </c>
    </row>
    <row r="26" spans="1:6" x14ac:dyDescent="0.25">
      <c r="A26" s="62" t="s">
        <v>190</v>
      </c>
      <c r="B26" s="39">
        <v>50</v>
      </c>
      <c r="C26" s="39" t="s">
        <v>195</v>
      </c>
      <c r="D26" s="40">
        <v>0.73220000000000007</v>
      </c>
      <c r="E26" s="38">
        <f t="shared" si="0"/>
        <v>36.610000000000007</v>
      </c>
    </row>
    <row r="27" spans="1:6" ht="15.75" thickBot="1" x14ac:dyDescent="0.3">
      <c r="A27" s="74" t="s">
        <v>191</v>
      </c>
      <c r="B27" s="46">
        <v>100</v>
      </c>
      <c r="C27" s="46" t="s">
        <v>195</v>
      </c>
      <c r="D27" s="47">
        <v>0.54926666666666668</v>
      </c>
      <c r="E27" s="48">
        <f t="shared" si="0"/>
        <v>54.926666666666669</v>
      </c>
    </row>
    <row r="28" spans="1:6" ht="15.75" thickBot="1" x14ac:dyDescent="0.3">
      <c r="A28" s="104" t="s">
        <v>50</v>
      </c>
      <c r="B28" s="104"/>
      <c r="C28" s="104"/>
      <c r="D28" s="104"/>
      <c r="E28" s="75">
        <f>SUM(E3:E27)</f>
        <v>995.40666666666664</v>
      </c>
    </row>
    <row r="29" spans="1:6" ht="15.75" thickBot="1" x14ac:dyDescent="0.3">
      <c r="A29" s="42"/>
      <c r="B29" s="43"/>
      <c r="C29" s="43"/>
    </row>
    <row r="30" spans="1:6" ht="15.75" thickBot="1" x14ac:dyDescent="0.3">
      <c r="A30" s="34" t="s">
        <v>213</v>
      </c>
      <c r="B30" s="35" t="s">
        <v>125</v>
      </c>
      <c r="C30" s="35" t="s">
        <v>126</v>
      </c>
      <c r="D30" s="35" t="s">
        <v>214</v>
      </c>
      <c r="E30" s="35" t="s">
        <v>215</v>
      </c>
      <c r="F30" s="36" t="s">
        <v>128</v>
      </c>
    </row>
    <row r="31" spans="1:6" x14ac:dyDescent="0.25">
      <c r="A31" s="44" t="s">
        <v>208</v>
      </c>
      <c r="B31" s="37">
        <v>1</v>
      </c>
      <c r="C31" s="37" t="s">
        <v>195</v>
      </c>
      <c r="D31" s="41">
        <v>15.933333333333332</v>
      </c>
      <c r="E31" s="41">
        <f>B31*D31</f>
        <v>15.933333333333332</v>
      </c>
      <c r="F31" s="41">
        <f>E31/6</f>
        <v>2.6555555555555554</v>
      </c>
    </row>
    <row r="32" spans="1:6" x14ac:dyDescent="0.25">
      <c r="A32" s="44" t="s">
        <v>136</v>
      </c>
      <c r="B32" s="37">
        <v>1</v>
      </c>
      <c r="C32" s="37" t="s">
        <v>195</v>
      </c>
      <c r="D32" s="41">
        <v>10.909999999999998</v>
      </c>
      <c r="E32" s="41">
        <f t="shared" ref="E32:E36" si="1">B32*D32</f>
        <v>10.909999999999998</v>
      </c>
      <c r="F32" s="41">
        <f t="shared" ref="F32:F36" si="2">E32/6</f>
        <v>1.8183333333333331</v>
      </c>
    </row>
    <row r="33" spans="1:6" x14ac:dyDescent="0.25">
      <c r="A33" s="44" t="s">
        <v>209</v>
      </c>
      <c r="B33" s="37">
        <v>1</v>
      </c>
      <c r="C33" s="37" t="s">
        <v>195</v>
      </c>
      <c r="D33" s="41">
        <v>14.093333333333334</v>
      </c>
      <c r="E33" s="41">
        <f t="shared" si="1"/>
        <v>14.093333333333334</v>
      </c>
      <c r="F33" s="41">
        <f t="shared" si="2"/>
        <v>2.3488888888888888</v>
      </c>
    </row>
    <row r="34" spans="1:6" x14ac:dyDescent="0.25">
      <c r="A34" s="44" t="s">
        <v>210</v>
      </c>
      <c r="B34" s="37">
        <v>1</v>
      </c>
      <c r="C34" s="37" t="s">
        <v>195</v>
      </c>
      <c r="D34" s="41">
        <v>26.596666666666664</v>
      </c>
      <c r="E34" s="41">
        <f t="shared" si="1"/>
        <v>26.596666666666664</v>
      </c>
      <c r="F34" s="41">
        <f t="shared" si="2"/>
        <v>4.432777777777777</v>
      </c>
    </row>
    <row r="35" spans="1:6" x14ac:dyDescent="0.25">
      <c r="A35" s="44" t="s">
        <v>211</v>
      </c>
      <c r="B35" s="37">
        <v>1</v>
      </c>
      <c r="C35" s="37" t="s">
        <v>195</v>
      </c>
      <c r="D35" s="41">
        <v>7.876666666666666</v>
      </c>
      <c r="E35" s="41">
        <f t="shared" si="1"/>
        <v>7.876666666666666</v>
      </c>
      <c r="F35" s="41">
        <f t="shared" si="2"/>
        <v>1.3127777777777776</v>
      </c>
    </row>
    <row r="36" spans="1:6" ht="15.75" thickBot="1" x14ac:dyDescent="0.3">
      <c r="A36" s="44" t="s">
        <v>212</v>
      </c>
      <c r="B36" s="37">
        <v>1</v>
      </c>
      <c r="C36" s="37" t="s">
        <v>195</v>
      </c>
      <c r="D36" s="41">
        <v>14.851666666666665</v>
      </c>
      <c r="E36" s="41">
        <f t="shared" si="1"/>
        <v>14.851666666666665</v>
      </c>
      <c r="F36" s="41">
        <f t="shared" si="2"/>
        <v>2.4752777777777775</v>
      </c>
    </row>
    <row r="37" spans="1:6" ht="15.75" thickBot="1" x14ac:dyDescent="0.3">
      <c r="A37" s="104" t="s">
        <v>50</v>
      </c>
      <c r="B37" s="104"/>
      <c r="C37" s="104"/>
      <c r="D37" s="104"/>
      <c r="E37" s="45">
        <f>SUM(E31:E36)</f>
        <v>90.261666666666656</v>
      </c>
      <c r="F37" s="45">
        <f>SUM(F31:F36)</f>
        <v>15.043611111111108</v>
      </c>
    </row>
    <row r="38" spans="1:6" x14ac:dyDescent="0.25">
      <c r="A38" s="42"/>
      <c r="B38" s="43"/>
      <c r="C38" s="43"/>
    </row>
    <row r="39" spans="1:6" ht="15.75" thickBot="1" x14ac:dyDescent="0.3">
      <c r="A39" s="34" t="s">
        <v>238</v>
      </c>
      <c r="B39" s="35" t="s">
        <v>125</v>
      </c>
      <c r="C39" s="35" t="s">
        <v>126</v>
      </c>
      <c r="D39" s="35" t="s">
        <v>137</v>
      </c>
      <c r="E39" s="35" t="s">
        <v>138</v>
      </c>
      <c r="F39" s="36" t="s">
        <v>128</v>
      </c>
    </row>
    <row r="40" spans="1:6" ht="30" x14ac:dyDescent="0.25">
      <c r="A40" s="63" t="s">
        <v>217</v>
      </c>
      <c r="B40" s="37">
        <v>2</v>
      </c>
      <c r="C40" s="37" t="s">
        <v>195</v>
      </c>
      <c r="D40" s="38">
        <v>45.95</v>
      </c>
      <c r="E40" s="41">
        <f t="shared" ref="E40:E53" si="3">B40*D40</f>
        <v>91.9</v>
      </c>
      <c r="F40" s="38">
        <f>E40/12</f>
        <v>7.6583333333333341</v>
      </c>
    </row>
    <row r="41" spans="1:6" ht="30" x14ac:dyDescent="0.25">
      <c r="A41" s="63" t="s">
        <v>218</v>
      </c>
      <c r="B41" s="37">
        <v>2</v>
      </c>
      <c r="C41" s="37" t="s">
        <v>195</v>
      </c>
      <c r="D41" s="38">
        <v>67.406666666666666</v>
      </c>
      <c r="E41" s="41">
        <f t="shared" si="3"/>
        <v>134.81333333333333</v>
      </c>
      <c r="F41" s="38">
        <f t="shared" ref="F41:F53" si="4">E41/12</f>
        <v>11.234444444444444</v>
      </c>
    </row>
    <row r="42" spans="1:6" ht="45" x14ac:dyDescent="0.25">
      <c r="A42" s="63" t="s">
        <v>219</v>
      </c>
      <c r="B42" s="37">
        <v>8</v>
      </c>
      <c r="C42" s="37" t="s">
        <v>195</v>
      </c>
      <c r="D42" s="38">
        <v>85.666666666666671</v>
      </c>
      <c r="E42" s="41">
        <f t="shared" si="3"/>
        <v>685.33333333333337</v>
      </c>
      <c r="F42" s="38">
        <f t="shared" si="4"/>
        <v>57.111111111111114</v>
      </c>
    </row>
    <row r="43" spans="1:6" ht="30" x14ac:dyDescent="0.25">
      <c r="A43" s="63" t="s">
        <v>220</v>
      </c>
      <c r="B43" s="37">
        <v>4</v>
      </c>
      <c r="C43" s="37" t="s">
        <v>195</v>
      </c>
      <c r="D43" s="38">
        <v>23.926666666666666</v>
      </c>
      <c r="E43" s="41">
        <f t="shared" si="3"/>
        <v>95.706666666666663</v>
      </c>
      <c r="F43" s="38">
        <f t="shared" si="4"/>
        <v>7.9755555555555553</v>
      </c>
    </row>
    <row r="44" spans="1:6" ht="30" x14ac:dyDescent="0.25">
      <c r="A44" s="63" t="s">
        <v>221</v>
      </c>
      <c r="B44" s="37">
        <v>3</v>
      </c>
      <c r="C44" s="37" t="s">
        <v>195</v>
      </c>
      <c r="D44" s="38">
        <v>17.484999999999999</v>
      </c>
      <c r="E44" s="41">
        <f t="shared" si="3"/>
        <v>52.454999999999998</v>
      </c>
      <c r="F44" s="38">
        <f t="shared" si="4"/>
        <v>4.3712499999999999</v>
      </c>
    </row>
    <row r="45" spans="1:6" ht="75" x14ac:dyDescent="0.25">
      <c r="A45" s="63" t="s">
        <v>222</v>
      </c>
      <c r="B45" s="76">
        <v>12</v>
      </c>
      <c r="C45" s="76" t="s">
        <v>195</v>
      </c>
      <c r="D45" s="77">
        <v>6.2794444444444437</v>
      </c>
      <c r="E45" s="78">
        <f t="shared" si="3"/>
        <v>75.353333333333325</v>
      </c>
      <c r="F45" s="38">
        <f t="shared" si="4"/>
        <v>6.2794444444444437</v>
      </c>
    </row>
    <row r="46" spans="1:6" x14ac:dyDescent="0.25">
      <c r="A46" s="63" t="s">
        <v>223</v>
      </c>
      <c r="B46" s="76">
        <v>12</v>
      </c>
      <c r="C46" s="76" t="s">
        <v>195</v>
      </c>
      <c r="D46" s="77">
        <v>12.604999999999999</v>
      </c>
      <c r="E46" s="78">
        <f t="shared" si="3"/>
        <v>151.26</v>
      </c>
      <c r="F46" s="38">
        <f t="shared" si="4"/>
        <v>12.604999999999999</v>
      </c>
    </row>
    <row r="47" spans="1:6" x14ac:dyDescent="0.25">
      <c r="A47" s="63" t="s">
        <v>224</v>
      </c>
      <c r="B47" s="76">
        <v>12</v>
      </c>
      <c r="C47" s="76" t="s">
        <v>195</v>
      </c>
      <c r="D47" s="77">
        <v>15.520555555555555</v>
      </c>
      <c r="E47" s="78">
        <f t="shared" si="3"/>
        <v>186.24666666666667</v>
      </c>
      <c r="F47" s="38">
        <f t="shared" si="4"/>
        <v>15.520555555555555</v>
      </c>
    </row>
    <row r="48" spans="1:6" x14ac:dyDescent="0.25">
      <c r="A48" s="63" t="s">
        <v>225</v>
      </c>
      <c r="B48" s="76">
        <v>12</v>
      </c>
      <c r="C48" s="76" t="s">
        <v>195</v>
      </c>
      <c r="D48" s="77">
        <v>2.0611111111111109</v>
      </c>
      <c r="E48" s="78">
        <f t="shared" si="3"/>
        <v>24.733333333333331</v>
      </c>
      <c r="F48" s="38">
        <f t="shared" si="4"/>
        <v>2.0611111111111109</v>
      </c>
    </row>
    <row r="49" spans="1:9" x14ac:dyDescent="0.25">
      <c r="A49" s="63" t="s">
        <v>226</v>
      </c>
      <c r="B49" s="79">
        <v>12</v>
      </c>
      <c r="C49" s="79" t="s">
        <v>195</v>
      </c>
      <c r="D49" s="80">
        <v>1.3283333333333334</v>
      </c>
      <c r="E49" s="78">
        <f t="shared" si="3"/>
        <v>15.940000000000001</v>
      </c>
      <c r="F49" s="38">
        <f t="shared" si="4"/>
        <v>1.3283333333333334</v>
      </c>
    </row>
    <row r="50" spans="1:9" x14ac:dyDescent="0.25">
      <c r="A50" s="63" t="s">
        <v>227</v>
      </c>
      <c r="B50" s="79">
        <v>12</v>
      </c>
      <c r="C50" s="79" t="s">
        <v>195</v>
      </c>
      <c r="D50" s="80">
        <v>1.5113888888888889</v>
      </c>
      <c r="E50" s="78">
        <f t="shared" si="3"/>
        <v>18.136666666666667</v>
      </c>
      <c r="F50" s="38">
        <f t="shared" si="4"/>
        <v>1.5113888888888889</v>
      </c>
    </row>
    <row r="51" spans="1:9" x14ac:dyDescent="0.25">
      <c r="A51" s="63" t="s">
        <v>228</v>
      </c>
      <c r="B51" s="79">
        <v>1</v>
      </c>
      <c r="C51" s="79" t="s">
        <v>231</v>
      </c>
      <c r="D51" s="80">
        <v>52.303333333333342</v>
      </c>
      <c r="E51" s="78">
        <f t="shared" si="3"/>
        <v>52.303333333333342</v>
      </c>
      <c r="F51" s="38">
        <f t="shared" si="4"/>
        <v>4.3586111111111121</v>
      </c>
    </row>
    <row r="52" spans="1:9" ht="30" x14ac:dyDescent="0.25">
      <c r="A52" s="63" t="s">
        <v>229</v>
      </c>
      <c r="B52" s="79">
        <v>2</v>
      </c>
      <c r="C52" s="79" t="s">
        <v>195</v>
      </c>
      <c r="D52" s="80">
        <v>33.42</v>
      </c>
      <c r="E52" s="78">
        <f t="shared" si="3"/>
        <v>66.84</v>
      </c>
      <c r="F52" s="38">
        <f t="shared" si="4"/>
        <v>5.57</v>
      </c>
    </row>
    <row r="53" spans="1:9" ht="15.75" thickBot="1" x14ac:dyDescent="0.3">
      <c r="A53" s="63" t="s">
        <v>230</v>
      </c>
      <c r="B53" s="81">
        <v>12</v>
      </c>
      <c r="C53" s="81" t="s">
        <v>195</v>
      </c>
      <c r="D53" s="82">
        <v>10.771111111111111</v>
      </c>
      <c r="E53" s="78">
        <f t="shared" si="3"/>
        <v>129.25333333333333</v>
      </c>
      <c r="F53" s="38">
        <f t="shared" si="4"/>
        <v>10.771111111111111</v>
      </c>
    </row>
    <row r="54" spans="1:9" ht="15.75" thickBot="1" x14ac:dyDescent="0.3">
      <c r="A54" s="104" t="s">
        <v>50</v>
      </c>
      <c r="B54" s="104"/>
      <c r="C54" s="104"/>
      <c r="D54" s="104"/>
      <c r="E54" s="45">
        <f>SUM(E40:E53)</f>
        <v>1780.2750000000001</v>
      </c>
      <c r="F54" s="49">
        <f>SUM(F40:F53)</f>
        <v>148.35625000000002</v>
      </c>
      <c r="I54" s="50"/>
    </row>
    <row r="55" spans="1:9" x14ac:dyDescent="0.25">
      <c r="A55" s="51"/>
      <c r="B55" s="43"/>
      <c r="C55" s="43"/>
      <c r="D55" s="42"/>
      <c r="E55" s="42"/>
      <c r="F55" s="42"/>
    </row>
    <row r="56" spans="1:9" ht="15.75" thickBot="1" x14ac:dyDescent="0.3">
      <c r="A56" s="64"/>
      <c r="B56" s="64"/>
      <c r="C56" s="64"/>
      <c r="D56" s="64"/>
      <c r="E56" s="64"/>
    </row>
    <row r="57" spans="1:9" ht="15.75" thickBot="1" x14ac:dyDescent="0.3">
      <c r="A57" s="100" t="s">
        <v>237</v>
      </c>
      <c r="B57" s="101"/>
      <c r="C57" s="101"/>
      <c r="D57" s="101"/>
      <c r="E57" s="102"/>
    </row>
    <row r="58" spans="1:9" ht="15.75" thickBot="1" x14ac:dyDescent="0.3">
      <c r="A58" s="95" t="s">
        <v>236</v>
      </c>
      <c r="B58" s="96"/>
      <c r="C58" s="96"/>
      <c r="D58" s="96"/>
      <c r="E58" s="65">
        <f>E28+F37+F54</f>
        <v>1158.8065277777778</v>
      </c>
    </row>
    <row r="59" spans="1:9" ht="15.75" thickBot="1" x14ac:dyDescent="0.3">
      <c r="A59" s="66" t="s">
        <v>105</v>
      </c>
      <c r="B59" s="67"/>
      <c r="C59" s="67"/>
      <c r="D59" s="68">
        <f>Copeiragem!C142</f>
        <v>0.06</v>
      </c>
      <c r="E59" s="69">
        <f>E58*D59</f>
        <v>69.528391666666664</v>
      </c>
    </row>
    <row r="60" spans="1:9" ht="15.75" thickBot="1" x14ac:dyDescent="0.3">
      <c r="A60" s="70" t="s">
        <v>114</v>
      </c>
      <c r="B60" s="67"/>
      <c r="C60" s="67"/>
      <c r="D60" s="68">
        <f>Copeiragem!C151</f>
        <v>5.5E-2</v>
      </c>
      <c r="E60" s="65">
        <f>(E58+E59)*D60</f>
        <v>67.558420569444451</v>
      </c>
    </row>
    <row r="61" spans="1:9" ht="15.75" thickBot="1" x14ac:dyDescent="0.3">
      <c r="A61" s="70" t="s">
        <v>234</v>
      </c>
      <c r="B61" s="67"/>
      <c r="C61" s="67"/>
      <c r="D61" s="71">
        <f>Copeiragem!C150</f>
        <v>8.6499999999999994E-2</v>
      </c>
      <c r="E61" s="72">
        <f>(SUM(E58:E60)/(1-D61))*D61</f>
        <v>122.70911210859484</v>
      </c>
    </row>
    <row r="62" spans="1:9" ht="15.75" thickBot="1" x14ac:dyDescent="0.3">
      <c r="A62" s="97" t="s">
        <v>235</v>
      </c>
      <c r="B62" s="98"/>
      <c r="C62" s="98"/>
      <c r="D62" s="99"/>
      <c r="E62" s="73">
        <f>SUM(E58:E61)</f>
        <v>1418.6024521224838</v>
      </c>
    </row>
  </sheetData>
  <mergeCells count="7">
    <mergeCell ref="A58:D58"/>
    <mergeCell ref="A62:D62"/>
    <mergeCell ref="A57:E57"/>
    <mergeCell ref="A1:F1"/>
    <mergeCell ref="A28:D28"/>
    <mergeCell ref="A37:D37"/>
    <mergeCell ref="A54:D54"/>
  </mergeCells>
  <pageMargins left="0.51180555555555496" right="0.51180555555555496" top="0.78749999999999998" bottom="0.78749999999999998" header="0.51180555555555496" footer="0.51180555555555496"/>
  <pageSetup paperSize="9" scale="63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zoomScaleNormal="100" workbookViewId="0">
      <selection activeCell="J24" sqref="J24"/>
    </sheetView>
  </sheetViews>
  <sheetFormatPr defaultRowHeight="15" x14ac:dyDescent="0.25"/>
  <cols>
    <col min="1" max="1" width="9"/>
    <col min="2" max="2" width="17.5703125"/>
    <col min="3" max="3" width="22.85546875"/>
    <col min="4" max="5" width="17.5703125"/>
    <col min="6" max="6" width="21"/>
    <col min="7" max="7" width="15.5703125"/>
    <col min="8" max="257" width="9"/>
  </cols>
  <sheetData>
    <row r="2" spans="2:7" x14ac:dyDescent="0.25">
      <c r="B2" s="7" t="s">
        <v>0</v>
      </c>
      <c r="C2" s="7"/>
    </row>
    <row r="3" spans="2:7" x14ac:dyDescent="0.25">
      <c r="B3" s="9" t="s">
        <v>139</v>
      </c>
      <c r="C3" s="52"/>
    </row>
    <row r="4" spans="2:7" x14ac:dyDescent="0.25">
      <c r="B4" s="9" t="s">
        <v>140</v>
      </c>
      <c r="C4" s="52"/>
    </row>
    <row r="5" spans="2:7" x14ac:dyDescent="0.25">
      <c r="B5" s="9" t="s">
        <v>141</v>
      </c>
      <c r="C5" s="53" t="s">
        <v>240</v>
      </c>
    </row>
    <row r="6" spans="2:7" x14ac:dyDescent="0.25">
      <c r="B6" s="9" t="s">
        <v>142</v>
      </c>
      <c r="C6" s="52" t="s">
        <v>239</v>
      </c>
    </row>
    <row r="10" spans="2:7" s="54" customFormat="1" ht="48.75" customHeight="1" x14ac:dyDescent="0.25">
      <c r="B10" s="55" t="s">
        <v>143</v>
      </c>
      <c r="C10" s="56" t="s">
        <v>144</v>
      </c>
      <c r="D10" s="56" t="s">
        <v>145</v>
      </c>
      <c r="E10" s="55" t="s">
        <v>146</v>
      </c>
    </row>
    <row r="11" spans="2:7" s="54" customFormat="1" ht="17.25" customHeight="1" x14ac:dyDescent="0.2">
      <c r="B11" s="57" t="s">
        <v>147</v>
      </c>
      <c r="C11" s="16">
        <f>Copeiragem!C166</f>
        <v>2739.85</v>
      </c>
      <c r="D11" s="12">
        <v>1</v>
      </c>
      <c r="E11" s="58">
        <f>C11*D11</f>
        <v>2739.85</v>
      </c>
    </row>
    <row r="12" spans="2:7" x14ac:dyDescent="0.25">
      <c r="B12" s="57" t="s">
        <v>148</v>
      </c>
      <c r="C12" s="16">
        <f>'Insumos Diversos'!E62</f>
        <v>1418.6024521224838</v>
      </c>
      <c r="D12" s="12">
        <v>1</v>
      </c>
      <c r="E12" s="58">
        <f>C12</f>
        <v>1418.6024521224838</v>
      </c>
    </row>
    <row r="13" spans="2:7" x14ac:dyDescent="0.25">
      <c r="B13" s="105" t="s">
        <v>149</v>
      </c>
      <c r="C13" s="105"/>
      <c r="D13" s="105"/>
      <c r="E13" s="58">
        <f>SUM(E11:E12)</f>
        <v>4158.4524521224839</v>
      </c>
    </row>
    <row r="14" spans="2:7" x14ac:dyDescent="0.25">
      <c r="B14" s="105" t="s">
        <v>150</v>
      </c>
      <c r="C14" s="105"/>
      <c r="D14" s="105"/>
      <c r="E14" s="58">
        <f>E13*12</f>
        <v>49901.429425469803</v>
      </c>
      <c r="G14" s="59"/>
    </row>
  </sheetData>
  <mergeCells count="2">
    <mergeCell ref="B13:D13"/>
    <mergeCell ref="B14:D14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Copeiragem</vt:lpstr>
      <vt:lpstr>Insumos Diversos</vt:lpstr>
      <vt:lpstr>Valor Total</vt:lpstr>
      <vt:lpstr>Area_de_impressao</vt:lpstr>
      <vt:lpstr>Print_Area_1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Ademi Teixeira</dc:creator>
  <cp:lastModifiedBy>Luiz Eduardo Ademi Teixeira</cp:lastModifiedBy>
  <cp:revision>26</cp:revision>
  <cp:lastPrinted>2017-04-24T21:05:52Z</cp:lastPrinted>
  <dcterms:created xsi:type="dcterms:W3CDTF">1601-01-01T00:00:00Z</dcterms:created>
  <dcterms:modified xsi:type="dcterms:W3CDTF">2017-05-03T14:26:33Z</dcterms:modified>
</cp:coreProperties>
</file>