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481" activeTab="2"/>
  </bookViews>
  <sheets>
    <sheet name="Servente" sheetId="1" r:id="rId1"/>
    <sheet name="Anexos II e III" sheetId="2" r:id="rId2"/>
    <sheet name="Anexo IV" sheetId="4" r:id="rId3"/>
    <sheet name="Anexo V" sheetId="5" r:id="rId4"/>
  </sheets>
  <definedNames>
    <definedName name="_1Excel_BuiltIn_Print_Area_1_1">"$#REF!.$A$1:$G$205"</definedName>
    <definedName name="_xlnm.Print_Area" localSheetId="1">'Anexos II e III'!$A$1:$I$33</definedName>
    <definedName name="_xlnm.Print_Area" localSheetId="0">Servente!$A$2:$G$167</definedName>
    <definedName name="Excel_BuiltIn_Print_Area_1">"$#REF!.$A$1:$G$203"</definedName>
    <definedName name="Excel_BuiltIn_Print_Area_1_1">"$#REF!.$A$1:$F$205"</definedName>
  </definedNames>
  <calcPr calcId="125725"/>
</workbook>
</file>

<file path=xl/calcChain.xml><?xml version="1.0" encoding="utf-8"?>
<calcChain xmlns="http://schemas.openxmlformats.org/spreadsheetml/2006/main">
  <c r="C52" i="1"/>
  <c r="D22" i="5"/>
  <c r="D21"/>
  <c r="D20"/>
  <c r="D19"/>
  <c r="D18"/>
  <c r="D17"/>
  <c r="D16"/>
  <c r="D15"/>
  <c r="D14"/>
  <c r="D13"/>
  <c r="D12"/>
  <c r="D11"/>
  <c r="D10"/>
  <c r="D9"/>
  <c r="D8"/>
  <c r="D7"/>
  <c r="D6"/>
  <c r="D5"/>
  <c r="D5" i="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E16" i="2"/>
  <c r="C56" i="1"/>
  <c r="C53"/>
  <c r="C51"/>
  <c r="D16" i="2"/>
  <c r="B16"/>
  <c r="B9"/>
  <c r="C119" i="1"/>
  <c r="C125" s="1"/>
  <c r="C94"/>
  <c r="C46"/>
  <c r="C68"/>
  <c r="C162" s="1"/>
  <c r="C85"/>
  <c r="C132" s="1"/>
  <c r="C109"/>
  <c r="C110"/>
  <c r="C151"/>
  <c r="C153" s="1"/>
  <c r="D26" i="4" l="1"/>
  <c r="D27" s="1"/>
  <c r="D23" i="5"/>
  <c r="D24" s="1"/>
  <c r="D81" i="1"/>
  <c r="D79"/>
  <c r="D82"/>
  <c r="D122"/>
  <c r="D120"/>
  <c r="D123"/>
  <c r="D113"/>
  <c r="C58"/>
  <c r="C161" s="1"/>
  <c r="D101"/>
  <c r="D77"/>
  <c r="D125"/>
  <c r="D78"/>
  <c r="D83"/>
  <c r="D110"/>
  <c r="D108"/>
  <c r="D121"/>
  <c r="D94"/>
  <c r="D124"/>
  <c r="D119"/>
  <c r="D111"/>
  <c r="D109"/>
  <c r="C95"/>
  <c r="D93"/>
  <c r="C160"/>
  <c r="C112"/>
  <c r="D112" s="1"/>
  <c r="D84"/>
  <c r="D80"/>
  <c r="C102"/>
  <c r="C126"/>
  <c r="D126" s="1"/>
  <c r="D114" l="1"/>
  <c r="D135" s="1"/>
  <c r="D85"/>
  <c r="D132" s="1"/>
  <c r="C127"/>
  <c r="C114"/>
  <c r="C135" s="1"/>
  <c r="D95"/>
  <c r="C96"/>
  <c r="C136"/>
  <c r="D127"/>
  <c r="D136" s="1"/>
  <c r="D102"/>
  <c r="D103" s="1"/>
  <c r="D134" s="1"/>
  <c r="C103"/>
  <c r="C134" s="1"/>
  <c r="C133" l="1"/>
  <c r="C138" s="1"/>
  <c r="D96"/>
  <c r="D133" s="1"/>
  <c r="D138" s="1"/>
  <c r="C163" s="1"/>
  <c r="C164" s="1"/>
  <c r="D143" l="1"/>
  <c r="D152" s="1"/>
  <c r="D147" s="1"/>
  <c r="D146" l="1"/>
  <c r="D150"/>
  <c r="D151"/>
  <c r="D153" s="1"/>
  <c r="C165" s="1"/>
  <c r="C166" s="1"/>
  <c r="D145"/>
  <c r="C9" i="2" l="1"/>
  <c r="D9" s="1"/>
  <c r="F16"/>
  <c r="G16" s="1"/>
  <c r="G17" l="1"/>
  <c r="B26" s="1"/>
  <c r="D26" s="1"/>
  <c r="D10"/>
  <c r="B25" s="1"/>
  <c r="D25" s="1"/>
  <c r="D27" l="1"/>
  <c r="D28" s="1"/>
</calcChain>
</file>

<file path=xl/sharedStrings.xml><?xml version="1.0" encoding="utf-8"?>
<sst xmlns="http://schemas.openxmlformats.org/spreadsheetml/2006/main" count="336" uniqueCount="239">
  <si>
    <t>Informações Gerais</t>
  </si>
  <si>
    <t>A</t>
  </si>
  <si>
    <t>B</t>
  </si>
  <si>
    <t>C</t>
  </si>
  <si>
    <t>D</t>
  </si>
  <si>
    <t>E</t>
  </si>
  <si>
    <t>Dia __/__/__ às __ : __ horas</t>
  </si>
  <si>
    <t>Discriminação dos Serviços (Dados referentes à contratação)</t>
  </si>
  <si>
    <t>Data de apresentação da proposta (dia/mês/ano)</t>
  </si>
  <si>
    <t>Município/UF</t>
  </si>
  <si>
    <t>Acordo, Convenção ou Sentença em Dissídio Coletivo</t>
  </si>
  <si>
    <t>Nº. de meses da execução contratual</t>
  </si>
  <si>
    <t>12 meses</t>
  </si>
  <si>
    <t>Tipo de Serviço</t>
  </si>
  <si>
    <t>Unidade de Medida</t>
  </si>
  <si>
    <t xml:space="preserve">Quantidade total a contratar 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</si>
  <si>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</si>
  <si>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</si>
  <si>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</si>
  <si>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</si>
  <si>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(dia/mês)</t>
  </si>
  <si>
    <t>Módulo 1 – Composição da Remuneração</t>
  </si>
  <si>
    <t>I – 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</si>
  <si>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</si>
  <si>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</si>
  <si>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</si>
  <si>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</si>
  <si>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</si>
  <si>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</si>
  <si>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</si>
  <si>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</si>
  <si>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</si>
  <si>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</si>
  <si>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</si>
  <si>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</si>
  <si>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</si>
  <si>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Módulo 2 – Benefícios Mensais e Diários</t>
  </si>
  <si>
    <t>II – Benefícios Mensais e Diários</t>
  </si>
  <si>
    <t>Transporte</t>
  </si>
  <si>
    <t>Auxílio alimentação (vales, cestas básicas, etc.)</t>
  </si>
  <si>
    <t>Auxílio creche</t>
  </si>
  <si>
    <t>Seguros de vida, invalidez e funeral</t>
  </si>
  <si>
    <t>Total de Benefícios Mensais e Diários</t>
  </si>
  <si>
    <t>Nota (1): O valor informado deverá ser o custo real do insumo (descontado o valor eventualmente pago pelo emprego).</t>
  </si>
  <si>
    <t>Módulo 3 – Insumos Diversos</t>
  </si>
  <si>
    <t>III – Insumos Diversos</t>
  </si>
  <si>
    <t>Uniformes</t>
  </si>
  <si>
    <t>Materiais</t>
  </si>
  <si>
    <t>Equipamentos</t>
  </si>
  <si>
    <t>Total</t>
  </si>
  <si>
    <t>Nota (1): Valores mensais por empregado.</t>
  </si>
  <si>
    <t>Módulo 4 – Encargos Sociais e Trabalhistas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</si>
  <si>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</si>
  <si>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</si>
  <si>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</si>
  <si>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</si>
  <si>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</si>
  <si>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</si>
  <si>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</si>
  <si>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</si>
  <si>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</si>
  <si>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</si>
  <si>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</si>
  <si>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13º Salário</t>
  </si>
  <si>
    <t>Subtotal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</si>
  <si>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</si>
  <si>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</si>
  <si>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</si>
  <si>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</si>
  <si>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</si>
  <si>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</si>
  <si>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</si>
  <si>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</si>
  <si>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</si>
  <si>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</si>
  <si>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</si>
  <si>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</si>
  <si>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</si>
  <si>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</si>
  <si>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</si>
  <si>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</si>
  <si>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</si>
  <si>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</si>
  <si>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</si>
  <si>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</si>
  <si>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</si>
  <si>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</si>
  <si>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4.2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</si>
  <si>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</si>
  <si>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</si>
  <si>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</si>
  <si>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</si>
  <si>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</si>
  <si>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</si>
  <si>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</si>
  <si>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</si>
  <si>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</si>
  <si>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 xml:space="preserve">B1. Tributos Federais </t>
  </si>
  <si>
    <t>PIS</t>
  </si>
  <si>
    <t>COFINS</t>
  </si>
  <si>
    <t>B2. Tributos Estaduais</t>
  </si>
  <si>
    <t xml:space="preserve">B3. Tributos Municipais </t>
  </si>
  <si>
    <t>ISS</t>
  </si>
  <si>
    <t>Total dos Tributos</t>
  </si>
  <si>
    <t>Lucro</t>
  </si>
  <si>
    <t>Mão de Obra vinculada à execução contratual (valor por empregado)</t>
  </si>
  <si>
    <t>Módulo 3 – Insumos Diversos (Uniformes, materiais, equip. e outros)</t>
  </si>
  <si>
    <t>Subtotal (A + B + C + D)</t>
  </si>
  <si>
    <t>Valor Mensal por Empregado:</t>
  </si>
  <si>
    <t>Submódulo 4.2: 13º Salário</t>
  </si>
  <si>
    <t>Incidência do Submódulo 4.1. sobre o 13º salário</t>
  </si>
  <si>
    <t>Férias e terço constitucional</t>
  </si>
  <si>
    <t>CPRB</t>
  </si>
  <si>
    <t>4.2 13º Salário</t>
  </si>
  <si>
    <t>Nota (2) – Deverá ser encaminhada a cópia da SEFIP/GFIP para fins de comprovação do valor do item G.</t>
  </si>
  <si>
    <t>Nota (1) – O percentual do INSS deve 0 (zero) no caso de empresa optante pela desoneração da folha de pagamento.</t>
  </si>
  <si>
    <t>Nota (2):  Custos indiretos, tributos e lucro por empregado.</t>
  </si>
  <si>
    <t>Nota (3): O valor referente a tributos é obtido aplicando-se o percentual sobre o valor do faturamento.</t>
  </si>
  <si>
    <t>Nota (1):  No caso de empresa optante pela desoneração da folha de pagamento, a CPRB deve ser preenchida com a alíquota prevista em lei para a atividade em pauta.</t>
  </si>
  <si>
    <t>Encargos previdenciários, FGTS e outras contribuições</t>
  </si>
  <si>
    <t>13º (décimo-terceiro) salário</t>
  </si>
  <si>
    <t>Endereço Comercial:</t>
  </si>
  <si>
    <t>Bairro:</t>
  </si>
  <si>
    <t>Estado:</t>
  </si>
  <si>
    <t>CNPJ:</t>
  </si>
  <si>
    <t>Cidade:</t>
  </si>
  <si>
    <t>CEP:</t>
  </si>
  <si>
    <t>Telefone:</t>
  </si>
  <si>
    <t>Celular</t>
  </si>
  <si>
    <t>Email:</t>
  </si>
  <si>
    <t>Dados Bancários (para emissão de nota de empenho):</t>
  </si>
  <si>
    <t>Representante Legal Qualificado:</t>
  </si>
  <si>
    <t>Identidade:</t>
  </si>
  <si>
    <t>Órgão Expedidor:</t>
  </si>
  <si>
    <t>CPF:</t>
  </si>
  <si>
    <t>Nacionalidade:</t>
  </si>
  <si>
    <t>Estado Civil:</t>
  </si>
  <si>
    <t>Qualificação profissional na empresa:</t>
  </si>
  <si>
    <t>Razão Social:</t>
  </si>
  <si>
    <t>Anexo I – A: Mão de Obra Vinculada à Execução Contratual</t>
  </si>
  <si>
    <t>PREÇO MENSAL UNITÁRIO POR M²  (metro quadrado)</t>
  </si>
  <si>
    <t>MÃO DE OBRA</t>
  </si>
  <si>
    <t>PRODUTIVIDADE</t>
  </si>
  <si>
    <t>(1/M²)</t>
  </si>
  <si>
    <t>PREÇO HOMEM-MÊS</t>
  </si>
  <si>
    <t>(R$)</t>
  </si>
  <si>
    <t>SUBTOTAL</t>
  </si>
  <si>
    <t>(R$/M²)</t>
  </si>
  <si>
    <t>SERVENTE</t>
  </si>
  <si>
    <t>TOTAL</t>
  </si>
  <si>
    <t>[1]</t>
  </si>
  <si>
    <t>[2]</t>
  </si>
  <si>
    <t>[1x2]</t>
  </si>
  <si>
    <t>=(1x2x3)</t>
  </si>
  <si>
    <t>Ki****</t>
  </si>
  <si>
    <t>[3]</t>
  </si>
  <si>
    <t>[4]</t>
  </si>
  <si>
    <t>[5]</t>
  </si>
  <si>
    <t>[4x5]</t>
  </si>
  <si>
    <t>Tabelas extraídas da Instrução Normativa SLTI/MP nº 02/2008</t>
  </si>
  <si>
    <t xml:space="preserve">FREQÜÊNCIA NO MÊS </t>
  </si>
  <si>
    <t>(HORAS)</t>
  </si>
  <si>
    <t xml:space="preserve">JORNADA DE TRABALHO NO MÊS </t>
  </si>
  <si>
    <r>
      <t>ÁREA INTERNA</t>
    </r>
    <r>
      <rPr>
        <sz val="10"/>
        <color indexed="8"/>
        <rFont val="Calibri"/>
        <family val="2"/>
        <scheme val="minor"/>
      </rPr>
      <t xml:space="preserve"> – (Fórmulas exemplificativas de cálculo para área interna - alíneas “a” e “b” do inciso I do artigo 44, da IN nº 02/2008; para as demais alíneas, deverão ser incluídos novos campos na planilha com a metragem adequada).</t>
    </r>
  </si>
  <si>
    <r>
      <t>ESQUADRIA EXTERNA</t>
    </r>
    <r>
      <rPr>
        <sz val="10"/>
        <color indexed="8"/>
        <rFont val="Calibri"/>
        <family val="2"/>
        <scheme val="minor"/>
      </rPr>
      <t xml:space="preserve"> (Fórmulas exemplificativas de cálculo para área externa - alíneas “b” e “c” do inciso III do artigo 44; para as demais alíneas, deverão ser incluídos novos campos na planilha com a metragem adequada).</t>
    </r>
  </si>
  <si>
    <t>Anexo I – B: Quadro-resumo do Custo por Empregado</t>
  </si>
  <si>
    <t>Nº do Processo: 15414.003234/2014-28</t>
  </si>
  <si>
    <t>Licitação nº 03/2014</t>
  </si>
  <si>
    <t>ANEXO II</t>
  </si>
  <si>
    <t>ANEXO III</t>
  </si>
  <si>
    <t>PREÇO TOTAL DOS SERVIÇOS</t>
  </si>
  <si>
    <t>TIPO DE ÁREA</t>
  </si>
  <si>
    <t> I - Área Interna</t>
  </si>
  <si>
    <t>PREÇO MENSAL UNITÁRIO (R$/ M²)</t>
  </si>
  <si>
    <t>ÁREA (M2)</t>
  </si>
  <si>
    <t>SUBTOTAL MENSAL (R$)</t>
  </si>
  <si>
    <t>TOTAL MENSAL (R$)</t>
  </si>
  <si>
    <t>TOTAL ANUAL (R$)</t>
  </si>
  <si>
    <t>Rio de Janeiro/RJ</t>
  </si>
  <si>
    <t xml:space="preserve">RJ000976/2014 </t>
  </si>
  <si>
    <t>Limpeza e Conservação</t>
  </si>
  <si>
    <t>Área em m2</t>
  </si>
  <si>
    <t>Trabalhadores nas Empresas de Asseio e Conservação</t>
  </si>
  <si>
    <t>Assistência médica, odontológica e familiar (Cláus. 54ª)</t>
  </si>
  <si>
    <t>Contribuição Assistencial Patronal  (Cláus. 54ª)</t>
  </si>
  <si>
    <t>ANEXO I - SERVENTE</t>
  </si>
  <si>
    <t>II - Esquadria Externa</t>
  </si>
  <si>
    <t>ANEXO IV - MATERIAIS</t>
  </si>
  <si>
    <t>Material</t>
  </si>
  <si>
    <t xml:space="preserve">Quantidade  mensal </t>
  </si>
  <si>
    <t>Água Sanitária 5L</t>
  </si>
  <si>
    <t>Álcool 1000ml</t>
  </si>
  <si>
    <t>Esponja Dupla-Face</t>
  </si>
  <si>
    <t>Cera para piso 1L</t>
  </si>
  <si>
    <t>Desinfetante 5L</t>
  </si>
  <si>
    <t>Detergente Líquido 500ml</t>
  </si>
  <si>
    <t>Flanela</t>
  </si>
  <si>
    <t>Inseticida 450ml</t>
  </si>
  <si>
    <t>Limpa Vidros 500ml</t>
  </si>
  <si>
    <t>Lustra Móveis 200ml</t>
  </si>
  <si>
    <t>Luva Látex (par)</t>
  </si>
  <si>
    <t>Papel Higiênico folha dupla rolo</t>
  </si>
  <si>
    <t>Papel Toalha Interfolha 1.000fls</t>
  </si>
  <si>
    <t>Pano de chão</t>
  </si>
  <si>
    <t>Pano de prato/copa</t>
  </si>
  <si>
    <t>Placa Sanitária (desodorizador)</t>
  </si>
  <si>
    <t>Sabão em pó 1kg</t>
  </si>
  <si>
    <t>Sabonete líquido gel p/ saboneteira 5L</t>
  </si>
  <si>
    <t>Saco de lixo 100L (100 unidades)</t>
  </si>
  <si>
    <t>Saco de lixo 30L (100 unidades)</t>
  </si>
  <si>
    <t>Saponáceo cremoso 300ml</t>
  </si>
  <si>
    <t>Limpador multiuso</t>
  </si>
  <si>
    <t>Valor Unitário Mensal</t>
  </si>
  <si>
    <t>Valor Total Mensal</t>
  </si>
  <si>
    <t>VALOR TOTAL MENSAL</t>
  </si>
  <si>
    <t>VALOR TOTAL ANUAL</t>
  </si>
  <si>
    <t>ANEXO IV - EQUIPAMENTOS</t>
  </si>
  <si>
    <t>Aspirador de pó e água</t>
  </si>
  <si>
    <t>Balde plástico 12L</t>
  </si>
  <si>
    <t>Carrinho de transporte de material</t>
  </si>
  <si>
    <t>Desentupidor de pia</t>
  </si>
  <si>
    <t>Desentupidor de vaso sanitário</t>
  </si>
  <si>
    <t>Suporte para papel higiênico</t>
  </si>
  <si>
    <t>Suporte  para papel toalha</t>
  </si>
  <si>
    <t>Suporte  para álcool em gel</t>
  </si>
  <si>
    <t>Enceradeira Industrial</t>
  </si>
  <si>
    <t xml:space="preserve">Escada 7 degraus alumínio </t>
  </si>
  <si>
    <t>Esfregão</t>
  </si>
  <si>
    <t>Escova sanitária</t>
  </si>
  <si>
    <t>Escova oval base madeira</t>
  </si>
  <si>
    <t>Pá lixo</t>
  </si>
  <si>
    <t>Placa sinalizadora de piso molhado</t>
  </si>
  <si>
    <t>Rodo</t>
  </si>
  <si>
    <t>Vassoura de pelo</t>
  </si>
  <si>
    <t>Vassoura de piaçava</t>
  </si>
  <si>
    <t>EQUIPAMENTO</t>
  </si>
  <si>
    <t xml:space="preserve">Quantidade  ANUAL </t>
  </si>
  <si>
    <t>Valor Unitário ANUAL</t>
  </si>
  <si>
    <t>Valor Total ANUAL</t>
  </si>
</sst>
</file>

<file path=xl/styles.xml><?xml version="1.0" encoding="utf-8"?>
<styleSheet xmlns="http://schemas.openxmlformats.org/spreadsheetml/2006/main">
  <numFmts count="1">
    <numFmt numFmtId="164" formatCode="dd/mm"/>
  </numFmts>
  <fonts count="25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0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9" applyNumberFormat="0" applyFill="0" applyAlignment="0" applyProtection="0"/>
  </cellStyleXfs>
  <cellXfs count="94">
    <xf numFmtId="0" fontId="0" fillId="0" borderId="0" xfId="0"/>
    <xf numFmtId="0" fontId="17" fillId="0" borderId="0" xfId="0" applyFont="1"/>
    <xf numFmtId="0" fontId="18" fillId="0" borderId="0" xfId="0" applyFont="1" applyBorder="1"/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17" fillId="0" borderId="0" xfId="0" applyFont="1" applyBorder="1"/>
    <xf numFmtId="0" fontId="18" fillId="0" borderId="10" xfId="0" applyFont="1" applyBorder="1" applyAlignment="1">
      <alignment horizontal="center"/>
    </xf>
    <xf numFmtId="0" fontId="17" fillId="0" borderId="1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justify"/>
    </xf>
    <xf numFmtId="10" fontId="18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2" fontId="17" fillId="0" borderId="0" xfId="0" applyNumberFormat="1" applyFont="1"/>
    <xf numFmtId="0" fontId="18" fillId="0" borderId="12" xfId="0" applyFon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vertical="center"/>
    </xf>
    <xf numFmtId="0" fontId="18" fillId="24" borderId="10" xfId="0" applyFont="1" applyFill="1" applyBorder="1" applyAlignment="1">
      <alignment horizontal="center"/>
    </xf>
    <xf numFmtId="0" fontId="17" fillId="24" borderId="1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10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9" fillId="0" borderId="0" xfId="0" applyFont="1" applyFill="1" applyBorder="1"/>
    <xf numFmtId="10" fontId="18" fillId="0" borderId="13" xfId="0" applyNumberFormat="1" applyFont="1" applyBorder="1" applyAlignment="1">
      <alignment horizontal="center"/>
    </xf>
    <xf numFmtId="4" fontId="18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8" fillId="24" borderId="18" xfId="0" applyFont="1" applyFill="1" applyBorder="1" applyAlignment="1">
      <alignment horizontal="center"/>
    </xf>
    <xf numFmtId="0" fontId="23" fillId="0" borderId="0" xfId="0" applyFont="1"/>
    <xf numFmtId="0" fontId="23" fillId="0" borderId="22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/>
    <xf numFmtId="0" fontId="23" fillId="0" borderId="14" xfId="0" applyFont="1" applyBorder="1" applyAlignment="1">
      <alignment horizontal="left" wrapText="1"/>
    </xf>
    <xf numFmtId="0" fontId="23" fillId="0" borderId="27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3" fillId="0" borderId="14" xfId="0" applyFont="1" applyBorder="1"/>
    <xf numFmtId="0" fontId="0" fillId="0" borderId="14" xfId="0" applyBorder="1" applyAlignment="1">
      <alignment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4" xfId="0" applyNumberFormat="1" applyFont="1" applyBorder="1"/>
    <xf numFmtId="2" fontId="23" fillId="0" borderId="14" xfId="0" applyNumberFormat="1" applyFont="1" applyBorder="1" applyAlignment="1">
      <alignment horizontal="center" vertical="center" wrapText="1"/>
    </xf>
    <xf numFmtId="2" fontId="23" fillId="0" borderId="14" xfId="0" applyNumberFormat="1" applyFont="1" applyBorder="1"/>
    <xf numFmtId="0" fontId="12" fillId="0" borderId="28" xfId="0" applyFont="1" applyBorder="1"/>
    <xf numFmtId="0" fontId="12" fillId="0" borderId="29" xfId="0" applyFont="1" applyBorder="1"/>
    <xf numFmtId="0" fontId="17" fillId="0" borderId="30" xfId="0" applyFont="1" applyBorder="1"/>
    <xf numFmtId="0" fontId="17" fillId="0" borderId="21" xfId="0" applyFont="1" applyBorder="1" applyAlignment="1">
      <alignment horizontal="right"/>
    </xf>
    <xf numFmtId="4" fontId="17" fillId="0" borderId="21" xfId="0" applyNumberFormat="1" applyFont="1" applyBorder="1" applyAlignment="1">
      <alignment horizontal="righ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24" borderId="10" xfId="0" applyFont="1" applyFill="1" applyBorder="1" applyAlignment="1">
      <alignment horizontal="center"/>
    </xf>
    <xf numFmtId="0" fontId="18" fillId="24" borderId="10" xfId="0" applyFont="1" applyFill="1" applyBorder="1"/>
    <xf numFmtId="0" fontId="19" fillId="24" borderId="10" xfId="0" applyFont="1" applyFill="1" applyBorder="1"/>
    <xf numFmtId="0" fontId="18" fillId="0" borderId="10" xfId="0" applyFont="1" applyBorder="1" applyAlignment="1">
      <alignment horizontal="left"/>
    </xf>
    <xf numFmtId="0" fontId="19" fillId="24" borderId="13" xfId="0" applyFont="1" applyFill="1" applyBorder="1"/>
    <xf numFmtId="0" fontId="18" fillId="0" borderId="15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24" borderId="25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9" fillId="24" borderId="2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/>
    <xf numFmtId="0" fontId="18" fillId="24" borderId="15" xfId="0" applyFont="1" applyFill="1" applyBorder="1" applyAlignment="1">
      <alignment horizontal="left" wrapText="1"/>
    </xf>
    <xf numFmtId="0" fontId="18" fillId="24" borderId="17" xfId="0" applyFont="1" applyFill="1" applyBorder="1" applyAlignment="1">
      <alignment horizontal="left" wrapText="1"/>
    </xf>
    <xf numFmtId="0" fontId="18" fillId="24" borderId="16" xfId="0" applyFont="1" applyFill="1" applyBorder="1" applyAlignment="1">
      <alignment horizontal="left" wrapText="1"/>
    </xf>
    <xf numFmtId="0" fontId="19" fillId="24" borderId="15" xfId="0" applyFont="1" applyFill="1" applyBorder="1" applyAlignment="1">
      <alignment horizontal="left"/>
    </xf>
    <xf numFmtId="0" fontId="19" fillId="24" borderId="17" xfId="0" applyFont="1" applyFill="1" applyBorder="1" applyAlignment="1">
      <alignment horizontal="left"/>
    </xf>
    <xf numFmtId="0" fontId="19" fillId="24" borderId="16" xfId="0" applyFont="1" applyFill="1" applyBorder="1" applyAlignment="1">
      <alignment horizontal="left"/>
    </xf>
    <xf numFmtId="0" fontId="19" fillId="24" borderId="14" xfId="0" applyFont="1" applyFill="1" applyBorder="1" applyAlignment="1">
      <alignment horizontal="left"/>
    </xf>
    <xf numFmtId="0" fontId="18" fillId="24" borderId="14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24" fillId="0" borderId="31" xfId="0" applyFont="1" applyBorder="1" applyAlignment="1">
      <alignment horizontal="right"/>
    </xf>
    <xf numFmtId="0" fontId="24" fillId="0" borderId="29" xfId="0" applyFont="1" applyBorder="1" applyAlignment="1">
      <alignment horizontal="right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ítulo 5" xfId="40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0"/>
  <sheetViews>
    <sheetView showGridLines="0" zoomScaleNormal="100" zoomScaleSheetLayoutView="85" zoomScalePageLayoutView="40" workbookViewId="0">
      <selection activeCell="C65" sqref="C65"/>
    </sheetView>
  </sheetViews>
  <sheetFormatPr defaultColWidth="14.5703125" defaultRowHeight="12.75"/>
  <cols>
    <col min="1" max="1" width="38.42578125" style="1" customWidth="1"/>
    <col min="2" max="2" width="58" style="1" bestFit="1" customWidth="1"/>
    <col min="3" max="3" width="28.85546875" style="1" customWidth="1"/>
    <col min="4" max="4" width="23.7109375" style="1" customWidth="1"/>
    <col min="5" max="5" width="12" style="1" customWidth="1"/>
    <col min="6" max="6" width="28" style="1" bestFit="1" customWidth="1"/>
    <col min="7" max="7" width="10.140625" style="1" customWidth="1"/>
    <col min="8" max="8" width="14.7109375" style="1" customWidth="1"/>
    <col min="9" max="16384" width="14.5703125" style="1"/>
  </cols>
  <sheetData>
    <row r="1" spans="1:3" ht="16.5" thickBot="1">
      <c r="A1" s="60" t="s">
        <v>185</v>
      </c>
      <c r="B1" s="61"/>
      <c r="C1" s="62"/>
    </row>
    <row r="2" spans="1:3">
      <c r="A2" s="31"/>
      <c r="B2" s="31" t="s">
        <v>0</v>
      </c>
      <c r="C2" s="31"/>
    </row>
    <row r="3" spans="1:3">
      <c r="A3" s="69" t="s">
        <v>138</v>
      </c>
      <c r="B3" s="70"/>
      <c r="C3" s="71"/>
    </row>
    <row r="4" spans="1:3">
      <c r="A4" s="69" t="s">
        <v>124</v>
      </c>
      <c r="B4" s="70"/>
      <c r="C4" s="71"/>
    </row>
    <row r="5" spans="1:3">
      <c r="A5" s="30" t="s">
        <v>166</v>
      </c>
      <c r="B5" s="30" t="s">
        <v>167</v>
      </c>
      <c r="C5" s="30" t="s">
        <v>6</v>
      </c>
    </row>
    <row r="6" spans="1:3">
      <c r="A6" s="69" t="s">
        <v>121</v>
      </c>
      <c r="B6" s="70"/>
      <c r="C6" s="71"/>
    </row>
    <row r="7" spans="1:3">
      <c r="A7" s="30" t="s">
        <v>122</v>
      </c>
      <c r="B7" s="30" t="s">
        <v>125</v>
      </c>
      <c r="C7" s="30" t="s">
        <v>123</v>
      </c>
    </row>
    <row r="8" spans="1:3">
      <c r="A8" s="30" t="s">
        <v>126</v>
      </c>
      <c r="B8" s="30" t="s">
        <v>127</v>
      </c>
      <c r="C8" s="30" t="s">
        <v>128</v>
      </c>
    </row>
    <row r="9" spans="1:3">
      <c r="A9" s="30" t="s">
        <v>129</v>
      </c>
      <c r="B9" s="69" t="s">
        <v>130</v>
      </c>
      <c r="C9" s="71"/>
    </row>
    <row r="10" spans="1:3">
      <c r="A10" s="69" t="s">
        <v>131</v>
      </c>
      <c r="B10" s="70"/>
      <c r="C10" s="71"/>
    </row>
    <row r="11" spans="1:3">
      <c r="A11" s="30" t="s">
        <v>132</v>
      </c>
      <c r="B11" s="30" t="s">
        <v>133</v>
      </c>
      <c r="C11" s="30" t="s">
        <v>134</v>
      </c>
    </row>
    <row r="12" spans="1:3">
      <c r="A12" s="30" t="s">
        <v>135</v>
      </c>
      <c r="B12" s="30" t="s">
        <v>137</v>
      </c>
      <c r="C12" s="30" t="s">
        <v>136</v>
      </c>
    </row>
    <row r="14" spans="1:3">
      <c r="A14" s="5"/>
      <c r="B14" s="2"/>
    </row>
    <row r="15" spans="1:3">
      <c r="A15" s="22"/>
      <c r="B15" s="22" t="s">
        <v>7</v>
      </c>
      <c r="C15" s="22"/>
    </row>
    <row r="16" spans="1:3">
      <c r="A16" s="3" t="s">
        <v>1</v>
      </c>
      <c r="B16" s="4" t="s">
        <v>8</v>
      </c>
      <c r="C16" s="6"/>
    </row>
    <row r="17" spans="1:3">
      <c r="A17" s="3" t="s">
        <v>2</v>
      </c>
      <c r="B17" s="4" t="s">
        <v>9</v>
      </c>
      <c r="C17" s="6" t="s">
        <v>178</v>
      </c>
    </row>
    <row r="18" spans="1:3">
      <c r="A18" s="3" t="s">
        <v>3</v>
      </c>
      <c r="B18" s="4" t="s">
        <v>10</v>
      </c>
      <c r="C18" s="6" t="s">
        <v>179</v>
      </c>
    </row>
    <row r="19" spans="1:3">
      <c r="A19" s="3" t="s">
        <v>4</v>
      </c>
      <c r="B19" s="4" t="s">
        <v>11</v>
      </c>
      <c r="C19" s="6" t="s">
        <v>12</v>
      </c>
    </row>
    <row r="22" spans="1:3">
      <c r="A22" s="22" t="s">
        <v>13</v>
      </c>
      <c r="B22" s="22" t="s">
        <v>14</v>
      </c>
      <c r="C22" s="22" t="s">
        <v>15</v>
      </c>
    </row>
    <row r="23" spans="1:3">
      <c r="A23" s="6" t="s">
        <v>180</v>
      </c>
      <c r="B23" s="6" t="s">
        <v>181</v>
      </c>
      <c r="C23" s="17">
        <v>2242.1999999999998</v>
      </c>
    </row>
    <row r="24" spans="1:3">
      <c r="A24" s="7"/>
      <c r="B24" s="7"/>
      <c r="C24" s="7"/>
    </row>
    <row r="25" spans="1:3">
      <c r="A25" s="5"/>
      <c r="B25" s="5"/>
      <c r="C25" s="5"/>
    </row>
    <row r="26" spans="1:3">
      <c r="A26" s="5"/>
      <c r="B26" s="8" t="s">
        <v>139</v>
      </c>
      <c r="C26" s="5"/>
    </row>
    <row r="27" spans="1:3">
      <c r="A27" s="5"/>
      <c r="B27" s="8"/>
      <c r="C27" s="5"/>
    </row>
    <row r="28" spans="1:3">
      <c r="A28" s="9"/>
    </row>
    <row r="29" spans="1:3">
      <c r="A29" s="64" t="s">
        <v>16</v>
      </c>
      <c r="B29" s="64"/>
      <c r="C29" s="64"/>
    </row>
    <row r="30" spans="1:3">
      <c r="A30" s="3">
        <v>1</v>
      </c>
      <c r="B30" s="21" t="s">
        <v>17</v>
      </c>
      <c r="C30" s="6" t="s">
        <v>180</v>
      </c>
    </row>
    <row r="31" spans="1:3">
      <c r="A31" s="3">
        <v>2</v>
      </c>
      <c r="B31" s="21" t="s">
        <v>18</v>
      </c>
      <c r="C31" s="17">
        <v>900</v>
      </c>
    </row>
    <row r="32" spans="1:3" ht="25.5">
      <c r="A32" s="3">
        <v>3</v>
      </c>
      <c r="B32" s="21" t="s">
        <v>19</v>
      </c>
      <c r="C32" s="20" t="s">
        <v>182</v>
      </c>
    </row>
    <row r="33" spans="1:3">
      <c r="A33" s="3">
        <v>4</v>
      </c>
      <c r="B33" s="21" t="s">
        <v>20</v>
      </c>
      <c r="C33" s="10">
        <v>42064</v>
      </c>
    </row>
    <row r="35" spans="1:3">
      <c r="A35" s="9" t="s">
        <v>21</v>
      </c>
    </row>
    <row r="36" spans="1:3">
      <c r="A36" s="9"/>
    </row>
    <row r="37" spans="1:3">
      <c r="A37" s="65" t="s">
        <v>22</v>
      </c>
      <c r="B37" s="65"/>
      <c r="C37" s="22" t="s">
        <v>23</v>
      </c>
    </row>
    <row r="38" spans="1:3">
      <c r="A38" s="3" t="s">
        <v>1</v>
      </c>
      <c r="B38" s="4" t="s">
        <v>24</v>
      </c>
      <c r="C38" s="17">
        <v>900</v>
      </c>
    </row>
    <row r="39" spans="1:3">
      <c r="A39" s="3" t="s">
        <v>2</v>
      </c>
      <c r="B39" s="4" t="s">
        <v>25</v>
      </c>
      <c r="C39" s="17"/>
    </row>
    <row r="40" spans="1:3">
      <c r="A40" s="3" t="s">
        <v>3</v>
      </c>
      <c r="B40" s="4" t="s">
        <v>26</v>
      </c>
      <c r="C40" s="17"/>
    </row>
    <row r="41" spans="1:3">
      <c r="A41" s="3" t="s">
        <v>4</v>
      </c>
      <c r="B41" s="4" t="s">
        <v>27</v>
      </c>
      <c r="C41" s="17"/>
    </row>
    <row r="42" spans="1:3">
      <c r="A42" s="3" t="s">
        <v>5</v>
      </c>
      <c r="B42" s="4" t="s">
        <v>28</v>
      </c>
      <c r="C42" s="17"/>
    </row>
    <row r="43" spans="1:3">
      <c r="A43" s="3" t="s">
        <v>29</v>
      </c>
      <c r="B43" s="4" t="s">
        <v>30</v>
      </c>
      <c r="C43" s="17"/>
    </row>
    <row r="44" spans="1:3">
      <c r="A44" s="3" t="s">
        <v>31</v>
      </c>
      <c r="B44" s="4" t="s">
        <v>32</v>
      </c>
      <c r="C44" s="17"/>
    </row>
    <row r="45" spans="1:3">
      <c r="A45" s="3" t="s">
        <v>33</v>
      </c>
      <c r="B45" s="4" t="s">
        <v>34</v>
      </c>
      <c r="C45" s="17"/>
    </row>
    <row r="46" spans="1:3">
      <c r="A46" s="66" t="s">
        <v>35</v>
      </c>
      <c r="B46" s="66"/>
      <c r="C46" s="17">
        <f>SUM(C38:C45)</f>
        <v>900</v>
      </c>
    </row>
    <row r="48" spans="1:3">
      <c r="A48" s="9" t="s">
        <v>36</v>
      </c>
    </row>
    <row r="49" spans="1:3">
      <c r="A49" s="9"/>
    </row>
    <row r="50" spans="1:3">
      <c r="A50" s="65" t="s">
        <v>37</v>
      </c>
      <c r="B50" s="65"/>
      <c r="C50" s="22" t="s">
        <v>23</v>
      </c>
    </row>
    <row r="51" spans="1:3">
      <c r="A51" s="3" t="s">
        <v>1</v>
      </c>
      <c r="B51" s="4" t="s">
        <v>38</v>
      </c>
      <c r="C51" s="11">
        <f>2*3.4*22 - 0.06*C46</f>
        <v>95.6</v>
      </c>
    </row>
    <row r="52" spans="1:3">
      <c r="A52" s="3" t="s">
        <v>2</v>
      </c>
      <c r="B52" s="4" t="s">
        <v>39</v>
      </c>
      <c r="C52" s="11">
        <f>13*22*0.9</f>
        <v>257.40000000000003</v>
      </c>
    </row>
    <row r="53" spans="1:3">
      <c r="A53" s="3" t="s">
        <v>3</v>
      </c>
      <c r="B53" s="4" t="s">
        <v>183</v>
      </c>
      <c r="C53" s="11">
        <f>4.5</f>
        <v>4.5</v>
      </c>
    </row>
    <row r="54" spans="1:3">
      <c r="A54" s="3" t="s">
        <v>4</v>
      </c>
      <c r="B54" s="4" t="s">
        <v>40</v>
      </c>
      <c r="C54" s="11"/>
    </row>
    <row r="55" spans="1:3">
      <c r="A55" s="3" t="s">
        <v>5</v>
      </c>
      <c r="B55" s="4" t="s">
        <v>41</v>
      </c>
      <c r="C55" s="11"/>
    </row>
    <row r="56" spans="1:3">
      <c r="A56" s="3" t="s">
        <v>29</v>
      </c>
      <c r="B56" s="4" t="s">
        <v>184</v>
      </c>
      <c r="C56" s="11">
        <f>28/12</f>
        <v>2.3333333333333335</v>
      </c>
    </row>
    <row r="57" spans="1:3">
      <c r="A57" s="3" t="s">
        <v>31</v>
      </c>
      <c r="B57" s="19" t="s">
        <v>34</v>
      </c>
      <c r="C57" s="11"/>
    </row>
    <row r="58" spans="1:3">
      <c r="A58" s="66" t="s">
        <v>42</v>
      </c>
      <c r="B58" s="66"/>
      <c r="C58" s="11">
        <f>SUM(C51:C57)</f>
        <v>359.83333333333331</v>
      </c>
    </row>
    <row r="59" spans="1:3" ht="38.25">
      <c r="A59" s="12" t="s">
        <v>43</v>
      </c>
    </row>
    <row r="61" spans="1:3">
      <c r="A61" s="9" t="s">
        <v>44</v>
      </c>
    </row>
    <row r="62" spans="1:3">
      <c r="A62" s="9"/>
    </row>
    <row r="63" spans="1:3">
      <c r="A63" s="65" t="s">
        <v>45</v>
      </c>
      <c r="B63" s="65"/>
      <c r="C63" s="22" t="s">
        <v>23</v>
      </c>
    </row>
    <row r="64" spans="1:3">
      <c r="A64" s="3" t="s">
        <v>1</v>
      </c>
      <c r="B64" s="4" t="s">
        <v>46</v>
      </c>
      <c r="C64" s="11">
        <v>45</v>
      </c>
    </row>
    <row r="65" spans="1:4">
      <c r="A65" s="3" t="s">
        <v>2</v>
      </c>
      <c r="B65" s="4" t="s">
        <v>47</v>
      </c>
      <c r="C65" s="11">
        <v>496.31783202798505</v>
      </c>
    </row>
    <row r="66" spans="1:4">
      <c r="A66" s="3" t="s">
        <v>3</v>
      </c>
      <c r="B66" s="4" t="s">
        <v>48</v>
      </c>
      <c r="C66" s="11">
        <v>50</v>
      </c>
    </row>
    <row r="67" spans="1:4">
      <c r="A67" s="3" t="s">
        <v>4</v>
      </c>
      <c r="B67" s="4" t="s">
        <v>34</v>
      </c>
      <c r="C67" s="11"/>
    </row>
    <row r="68" spans="1:4">
      <c r="A68" s="66" t="s">
        <v>49</v>
      </c>
      <c r="B68" s="66"/>
      <c r="C68" s="11">
        <f>SUM(C64:C67)</f>
        <v>591.31783202798511</v>
      </c>
    </row>
    <row r="69" spans="1:4">
      <c r="A69" s="12" t="s">
        <v>50</v>
      </c>
    </row>
    <row r="70" spans="1:4">
      <c r="A70" s="12"/>
    </row>
    <row r="72" spans="1:4">
      <c r="A72" s="9" t="s">
        <v>51</v>
      </c>
    </row>
    <row r="73" spans="1:4">
      <c r="A73" s="9"/>
    </row>
    <row r="74" spans="1:4">
      <c r="A74" s="9" t="s">
        <v>52</v>
      </c>
    </row>
    <row r="75" spans="1:4">
      <c r="A75" s="9"/>
    </row>
    <row r="76" spans="1:4">
      <c r="A76" s="65" t="s">
        <v>53</v>
      </c>
      <c r="B76" s="65"/>
      <c r="C76" s="23" t="s">
        <v>54</v>
      </c>
      <c r="D76" s="22" t="s">
        <v>23</v>
      </c>
    </row>
    <row r="77" spans="1:4">
      <c r="A77" s="3" t="s">
        <v>1</v>
      </c>
      <c r="B77" s="4" t="s">
        <v>55</v>
      </c>
      <c r="C77" s="13">
        <v>0.2</v>
      </c>
      <c r="D77" s="11">
        <f t="shared" ref="D77:D84" si="0">C77*$C$46</f>
        <v>180</v>
      </c>
    </row>
    <row r="78" spans="1:4">
      <c r="A78" s="3" t="s">
        <v>2</v>
      </c>
      <c r="B78" s="4" t="s">
        <v>56</v>
      </c>
      <c r="C78" s="13">
        <v>1.4999999999999999E-2</v>
      </c>
      <c r="D78" s="11">
        <f t="shared" si="0"/>
        <v>13.5</v>
      </c>
    </row>
    <row r="79" spans="1:4">
      <c r="A79" s="3" t="s">
        <v>3</v>
      </c>
      <c r="B79" s="4" t="s">
        <v>57</v>
      </c>
      <c r="C79" s="13">
        <v>0.01</v>
      </c>
      <c r="D79" s="11">
        <f t="shared" si="0"/>
        <v>9</v>
      </c>
    </row>
    <row r="80" spans="1:4">
      <c r="A80" s="3" t="s">
        <v>4</v>
      </c>
      <c r="B80" s="4" t="s">
        <v>58</v>
      </c>
      <c r="C80" s="13">
        <v>2E-3</v>
      </c>
      <c r="D80" s="11">
        <f t="shared" si="0"/>
        <v>1.8</v>
      </c>
    </row>
    <row r="81" spans="1:4">
      <c r="A81" s="3" t="s">
        <v>5</v>
      </c>
      <c r="B81" s="4" t="s">
        <v>59</v>
      </c>
      <c r="C81" s="13">
        <v>2.5000000000000001E-2</v>
      </c>
      <c r="D81" s="11">
        <f t="shared" si="0"/>
        <v>22.5</v>
      </c>
    </row>
    <row r="82" spans="1:4">
      <c r="A82" s="3" t="s">
        <v>29</v>
      </c>
      <c r="B82" s="4" t="s">
        <v>60</v>
      </c>
      <c r="C82" s="13">
        <v>0.08</v>
      </c>
      <c r="D82" s="11">
        <f t="shared" si="0"/>
        <v>72</v>
      </c>
    </row>
    <row r="83" spans="1:4">
      <c r="A83" s="3" t="s">
        <v>31</v>
      </c>
      <c r="B83" s="4" t="s">
        <v>61</v>
      </c>
      <c r="C83" s="13">
        <v>0.03</v>
      </c>
      <c r="D83" s="11">
        <f t="shared" si="0"/>
        <v>27</v>
      </c>
    </row>
    <row r="84" spans="1:4">
      <c r="A84" s="3" t="s">
        <v>33</v>
      </c>
      <c r="B84" s="4" t="s">
        <v>62</v>
      </c>
      <c r="C84" s="13">
        <v>6.0000000000000001E-3</v>
      </c>
      <c r="D84" s="11">
        <f t="shared" si="0"/>
        <v>5.4</v>
      </c>
    </row>
    <row r="85" spans="1:4">
      <c r="A85" s="66" t="s">
        <v>42</v>
      </c>
      <c r="B85" s="66"/>
      <c r="C85" s="13">
        <f>SUM(C77:C84)</f>
        <v>0.3680000000000001</v>
      </c>
      <c r="D85" s="11">
        <f>SUM(D77:D84)</f>
        <v>331.2</v>
      </c>
    </row>
    <row r="86" spans="1:4">
      <c r="A86" s="9"/>
    </row>
    <row r="87" spans="1:4" ht="38.25">
      <c r="A87" s="12" t="s">
        <v>115</v>
      </c>
    </row>
    <row r="88" spans="1:4" ht="38.25">
      <c r="A88" s="12" t="s">
        <v>114</v>
      </c>
    </row>
    <row r="90" spans="1:4">
      <c r="A90" s="9" t="s">
        <v>109</v>
      </c>
    </row>
    <row r="91" spans="1:4">
      <c r="A91" s="9"/>
    </row>
    <row r="92" spans="1:4">
      <c r="A92" s="65" t="s">
        <v>113</v>
      </c>
      <c r="B92" s="65"/>
      <c r="C92" s="22" t="s">
        <v>54</v>
      </c>
      <c r="D92" s="22" t="s">
        <v>23</v>
      </c>
    </row>
    <row r="93" spans="1:4">
      <c r="A93" s="3" t="s">
        <v>1</v>
      </c>
      <c r="B93" s="4" t="s">
        <v>63</v>
      </c>
      <c r="C93" s="13">
        <v>8.3299999999999999E-2</v>
      </c>
      <c r="D93" s="11">
        <f>C93*$C$46</f>
        <v>74.97</v>
      </c>
    </row>
    <row r="94" spans="1:4">
      <c r="A94" s="6"/>
      <c r="B94" s="14" t="s">
        <v>64</v>
      </c>
      <c r="C94" s="13">
        <f>C93</f>
        <v>8.3299999999999999E-2</v>
      </c>
      <c r="D94" s="11">
        <f>C94*$C$46</f>
        <v>74.97</v>
      </c>
    </row>
    <row r="95" spans="1:4">
      <c r="A95" s="3" t="s">
        <v>2</v>
      </c>
      <c r="B95" s="4" t="s">
        <v>110</v>
      </c>
      <c r="C95" s="13">
        <f>C85*C94</f>
        <v>3.0654400000000009E-2</v>
      </c>
      <c r="D95" s="11">
        <f>C95*$C$46</f>
        <v>27.588960000000007</v>
      </c>
    </row>
    <row r="96" spans="1:4">
      <c r="A96" s="66" t="s">
        <v>49</v>
      </c>
      <c r="B96" s="66"/>
      <c r="C96" s="13">
        <f>C94+C95</f>
        <v>0.11395440000000001</v>
      </c>
      <c r="D96" s="11">
        <f>C96*$C$46</f>
        <v>102.55896000000001</v>
      </c>
    </row>
    <row r="98" spans="1:4">
      <c r="A98" s="9" t="s">
        <v>65</v>
      </c>
    </row>
    <row r="99" spans="1:4">
      <c r="A99" s="9"/>
    </row>
    <row r="100" spans="1:4">
      <c r="A100" s="65" t="s">
        <v>66</v>
      </c>
      <c r="B100" s="65"/>
      <c r="C100" s="22" t="s">
        <v>54</v>
      </c>
      <c r="D100" s="22" t="s">
        <v>23</v>
      </c>
    </row>
    <row r="101" spans="1:4">
      <c r="A101" s="3" t="s">
        <v>1</v>
      </c>
      <c r="B101" s="4" t="s">
        <v>67</v>
      </c>
      <c r="C101" s="13">
        <v>6.9999999999999999E-4</v>
      </c>
      <c r="D101" s="11">
        <f>C101*$C$46</f>
        <v>0.63</v>
      </c>
    </row>
    <row r="102" spans="1:4">
      <c r="A102" s="3" t="s">
        <v>2</v>
      </c>
      <c r="B102" s="4" t="s">
        <v>68</v>
      </c>
      <c r="C102" s="13">
        <f>C101*C85</f>
        <v>2.5760000000000008E-4</v>
      </c>
      <c r="D102" s="11">
        <f>C102*$C$46</f>
        <v>0.23184000000000007</v>
      </c>
    </row>
    <row r="103" spans="1:4">
      <c r="A103" s="66" t="s">
        <v>49</v>
      </c>
      <c r="B103" s="66"/>
      <c r="C103" s="13">
        <f>SUM(C101:C102)</f>
        <v>9.5760000000000007E-4</v>
      </c>
      <c r="D103" s="11">
        <f>SUM(D101:D102)</f>
        <v>0.86184000000000005</v>
      </c>
    </row>
    <row r="105" spans="1:4">
      <c r="A105" s="9" t="s">
        <v>69</v>
      </c>
    </row>
    <row r="106" spans="1:4">
      <c r="A106" s="9"/>
    </row>
    <row r="107" spans="1:4">
      <c r="A107" s="65" t="s">
        <v>70</v>
      </c>
      <c r="B107" s="65"/>
      <c r="C107" s="22" t="s">
        <v>54</v>
      </c>
      <c r="D107" s="22" t="s">
        <v>23</v>
      </c>
    </row>
    <row r="108" spans="1:4">
      <c r="A108" s="3" t="s">
        <v>1</v>
      </c>
      <c r="B108" s="4" t="s">
        <v>71</v>
      </c>
      <c r="C108" s="13">
        <v>4.2000000000000006E-3</v>
      </c>
      <c r="D108" s="11">
        <f t="shared" ref="D108:D113" si="1">C108*$C$46</f>
        <v>3.7800000000000007</v>
      </c>
    </row>
    <row r="109" spans="1:4">
      <c r="A109" s="3" t="s">
        <v>2</v>
      </c>
      <c r="B109" s="4" t="s">
        <v>72</v>
      </c>
      <c r="C109" s="13">
        <f>8%*C108</f>
        <v>3.3600000000000004E-4</v>
      </c>
      <c r="D109" s="11">
        <f t="shared" si="1"/>
        <v>0.30240000000000006</v>
      </c>
    </row>
    <row r="110" spans="1:4">
      <c r="A110" s="3" t="s">
        <v>3</v>
      </c>
      <c r="B110" s="4" t="s">
        <v>73</v>
      </c>
      <c r="C110" s="13">
        <f>4.35%*C108</f>
        <v>1.8270000000000002E-4</v>
      </c>
      <c r="D110" s="11">
        <f>C110*$C$46</f>
        <v>0.16443000000000002</v>
      </c>
    </row>
    <row r="111" spans="1:4">
      <c r="A111" s="3" t="s">
        <v>4</v>
      </c>
      <c r="B111" s="4" t="s">
        <v>74</v>
      </c>
      <c r="C111" s="13">
        <v>4.0000000000000002E-4</v>
      </c>
      <c r="D111" s="11">
        <f t="shared" si="1"/>
        <v>0.36000000000000004</v>
      </c>
    </row>
    <row r="112" spans="1:4">
      <c r="A112" s="3" t="s">
        <v>5</v>
      </c>
      <c r="B112" s="4" t="s">
        <v>75</v>
      </c>
      <c r="C112" s="13">
        <f>C111*C85</f>
        <v>1.4720000000000005E-4</v>
      </c>
      <c r="D112" s="11">
        <f t="shared" si="1"/>
        <v>0.13248000000000004</v>
      </c>
    </row>
    <row r="113" spans="1:4">
      <c r="A113" s="3" t="s">
        <v>29</v>
      </c>
      <c r="B113" s="4" t="s">
        <v>76</v>
      </c>
      <c r="C113" s="13">
        <v>1E-4</v>
      </c>
      <c r="D113" s="11">
        <f t="shared" si="1"/>
        <v>9.0000000000000011E-2</v>
      </c>
    </row>
    <row r="114" spans="1:4">
      <c r="A114" s="66" t="s">
        <v>49</v>
      </c>
      <c r="B114" s="66"/>
      <c r="C114" s="13">
        <f>SUM(C108:C113)</f>
        <v>5.3659000000000016E-3</v>
      </c>
      <c r="D114" s="11">
        <f>SUM(D108:D113)</f>
        <v>4.8293100000000013</v>
      </c>
    </row>
    <row r="116" spans="1:4">
      <c r="A116" s="24" t="s">
        <v>77</v>
      </c>
    </row>
    <row r="117" spans="1:4">
      <c r="A117" s="9"/>
    </row>
    <row r="118" spans="1:4">
      <c r="A118" s="65" t="s">
        <v>78</v>
      </c>
      <c r="B118" s="65"/>
      <c r="C118" s="22" t="s">
        <v>54</v>
      </c>
      <c r="D118" s="22" t="s">
        <v>23</v>
      </c>
    </row>
    <row r="119" spans="1:4">
      <c r="A119" s="3" t="s">
        <v>1</v>
      </c>
      <c r="B119" s="4" t="s">
        <v>111</v>
      </c>
      <c r="C119" s="13">
        <f>8.33%+2.78%</f>
        <v>0.1111</v>
      </c>
      <c r="D119" s="11">
        <f t="shared" ref="D119:D127" si="2">C119*$C$46</f>
        <v>99.990000000000009</v>
      </c>
    </row>
    <row r="120" spans="1:4">
      <c r="A120" s="3" t="s">
        <v>2</v>
      </c>
      <c r="B120" s="4" t="s">
        <v>79</v>
      </c>
      <c r="C120" s="13">
        <v>1.66E-2</v>
      </c>
      <c r="D120" s="11">
        <f t="shared" si="2"/>
        <v>14.94</v>
      </c>
    </row>
    <row r="121" spans="1:4">
      <c r="A121" s="3" t="s">
        <v>3</v>
      </c>
      <c r="B121" s="4" t="s">
        <v>80</v>
      </c>
      <c r="C121" s="13">
        <v>0</v>
      </c>
      <c r="D121" s="11">
        <f t="shared" si="2"/>
        <v>0</v>
      </c>
    </row>
    <row r="122" spans="1:4">
      <c r="A122" s="3" t="s">
        <v>4</v>
      </c>
      <c r="B122" s="4" t="s">
        <v>81</v>
      </c>
      <c r="C122" s="13">
        <v>2.8E-3</v>
      </c>
      <c r="D122" s="11">
        <f t="shared" si="2"/>
        <v>2.52</v>
      </c>
    </row>
    <row r="123" spans="1:4">
      <c r="A123" s="3" t="s">
        <v>5</v>
      </c>
      <c r="B123" s="4" t="s">
        <v>82</v>
      </c>
      <c r="C123" s="13">
        <v>3.0000000000000003E-4</v>
      </c>
      <c r="D123" s="11">
        <f t="shared" si="2"/>
        <v>0.27</v>
      </c>
    </row>
    <row r="124" spans="1:4">
      <c r="A124" s="3" t="s">
        <v>29</v>
      </c>
      <c r="B124" s="4" t="s">
        <v>34</v>
      </c>
      <c r="C124" s="13"/>
      <c r="D124" s="11">
        <f t="shared" si="2"/>
        <v>0</v>
      </c>
    </row>
    <row r="125" spans="1:4">
      <c r="A125" s="6"/>
      <c r="B125" s="14" t="s">
        <v>64</v>
      </c>
      <c r="C125" s="13">
        <f>SUM(C119:C124)</f>
        <v>0.1308</v>
      </c>
      <c r="D125" s="11">
        <f t="shared" si="2"/>
        <v>117.72</v>
      </c>
    </row>
    <row r="126" spans="1:4">
      <c r="A126" s="3" t="s">
        <v>31</v>
      </c>
      <c r="B126" s="4" t="s">
        <v>83</v>
      </c>
      <c r="C126" s="13">
        <f>C125*C85</f>
        <v>4.8134400000000015E-2</v>
      </c>
      <c r="D126" s="11">
        <f t="shared" si="2"/>
        <v>43.320960000000014</v>
      </c>
    </row>
    <row r="127" spans="1:4">
      <c r="A127" s="66" t="s">
        <v>49</v>
      </c>
      <c r="B127" s="66"/>
      <c r="C127" s="13">
        <f>C125+C126</f>
        <v>0.17893440000000002</v>
      </c>
      <c r="D127" s="11">
        <f t="shared" si="2"/>
        <v>161.04096000000001</v>
      </c>
    </row>
    <row r="129" spans="1:5">
      <c r="A129" s="24" t="s">
        <v>84</v>
      </c>
    </row>
    <row r="130" spans="1:5">
      <c r="A130" s="9"/>
    </row>
    <row r="131" spans="1:5">
      <c r="A131" s="65" t="s">
        <v>85</v>
      </c>
      <c r="B131" s="65"/>
      <c r="C131" s="22" t="s">
        <v>54</v>
      </c>
      <c r="D131" s="22" t="s">
        <v>23</v>
      </c>
    </row>
    <row r="132" spans="1:5">
      <c r="A132" s="15" t="s">
        <v>86</v>
      </c>
      <c r="B132" s="4" t="s">
        <v>119</v>
      </c>
      <c r="C132" s="13">
        <f>C85</f>
        <v>0.3680000000000001</v>
      </c>
      <c r="D132" s="11">
        <f>D85</f>
        <v>331.2</v>
      </c>
    </row>
    <row r="133" spans="1:5">
      <c r="A133" s="15" t="s">
        <v>87</v>
      </c>
      <c r="B133" s="4" t="s">
        <v>120</v>
      </c>
      <c r="C133" s="13">
        <f>C96</f>
        <v>0.11395440000000001</v>
      </c>
      <c r="D133" s="11">
        <f>D96</f>
        <v>102.55896000000001</v>
      </c>
    </row>
    <row r="134" spans="1:5">
      <c r="A134" s="15" t="s">
        <v>88</v>
      </c>
      <c r="B134" s="4" t="s">
        <v>67</v>
      </c>
      <c r="C134" s="13">
        <f>C103</f>
        <v>9.5760000000000007E-4</v>
      </c>
      <c r="D134" s="11">
        <f>D103</f>
        <v>0.86184000000000005</v>
      </c>
    </row>
    <row r="135" spans="1:5">
      <c r="A135" s="15" t="s">
        <v>89</v>
      </c>
      <c r="B135" s="4" t="s">
        <v>90</v>
      </c>
      <c r="C135" s="13">
        <f>C114</f>
        <v>5.3659000000000016E-3</v>
      </c>
      <c r="D135" s="11">
        <f>D114</f>
        <v>4.8293100000000013</v>
      </c>
    </row>
    <row r="136" spans="1:5">
      <c r="A136" s="15" t="s">
        <v>91</v>
      </c>
      <c r="B136" s="4" t="s">
        <v>92</v>
      </c>
      <c r="C136" s="13">
        <f>C127</f>
        <v>0.17893440000000002</v>
      </c>
      <c r="D136" s="11">
        <f>D127</f>
        <v>161.04096000000001</v>
      </c>
    </row>
    <row r="137" spans="1:5">
      <c r="A137" s="15" t="s">
        <v>93</v>
      </c>
      <c r="B137" s="4" t="s">
        <v>34</v>
      </c>
      <c r="C137" s="13"/>
      <c r="D137" s="11"/>
    </row>
    <row r="138" spans="1:5">
      <c r="A138" s="66" t="s">
        <v>49</v>
      </c>
      <c r="B138" s="66"/>
      <c r="C138" s="13">
        <f>SUM(C132:C137)</f>
        <v>0.66721230000000009</v>
      </c>
      <c r="D138" s="11">
        <f>SUM(D132:D137)</f>
        <v>600.49107000000004</v>
      </c>
    </row>
    <row r="139" spans="1:5">
      <c r="D139" s="16"/>
    </row>
    <row r="140" spans="1:5">
      <c r="A140" s="9" t="s">
        <v>94</v>
      </c>
    </row>
    <row r="141" spans="1:5">
      <c r="A141" s="9"/>
    </row>
    <row r="142" spans="1:5">
      <c r="A142" s="65" t="s">
        <v>95</v>
      </c>
      <c r="B142" s="65"/>
      <c r="C142" s="22" t="s">
        <v>54</v>
      </c>
      <c r="D142" s="22" t="s">
        <v>23</v>
      </c>
    </row>
    <row r="143" spans="1:5">
      <c r="A143" s="3" t="s">
        <v>1</v>
      </c>
      <c r="B143" s="4" t="s">
        <v>96</v>
      </c>
      <c r="C143" s="13">
        <v>0.03</v>
      </c>
      <c r="D143" s="17">
        <f>C143*C164</f>
        <v>73.549267060839554</v>
      </c>
    </row>
    <row r="144" spans="1:5" ht="15" customHeight="1">
      <c r="A144" s="3" t="s">
        <v>2</v>
      </c>
      <c r="B144" s="67" t="s">
        <v>97</v>
      </c>
      <c r="C144" s="67"/>
      <c r="D144" s="67"/>
      <c r="E144" s="18"/>
    </row>
    <row r="145" spans="1:5">
      <c r="A145" s="3"/>
      <c r="B145" s="4" t="s">
        <v>98</v>
      </c>
      <c r="C145" s="13">
        <v>6.5000000000000006E-3</v>
      </c>
      <c r="D145" s="17">
        <f>(($C$164+$D$143+$D$152)/(1-$C$151))*C145</f>
        <v>19.188000038684233</v>
      </c>
      <c r="E145" s="18"/>
    </row>
    <row r="146" spans="1:5">
      <c r="A146" s="3"/>
      <c r="B146" s="4" t="s">
        <v>99</v>
      </c>
      <c r="C146" s="13">
        <v>0.03</v>
      </c>
      <c r="D146" s="17">
        <f>(($C$164+$D$143+$D$152)/(1-$C$151))*C146</f>
        <v>88.560000178542609</v>
      </c>
      <c r="E146" s="18"/>
    </row>
    <row r="147" spans="1:5">
      <c r="A147" s="3"/>
      <c r="B147" s="4" t="s">
        <v>112</v>
      </c>
      <c r="C147" s="13">
        <v>0</v>
      </c>
      <c r="D147" s="17">
        <f>(($C$164+$D$143+$D$152)/(1-$C$151))*C147</f>
        <v>0</v>
      </c>
      <c r="E147" s="18"/>
    </row>
    <row r="148" spans="1:5" ht="15" customHeight="1">
      <c r="A148" s="3"/>
      <c r="B148" s="67" t="s">
        <v>100</v>
      </c>
      <c r="C148" s="67"/>
      <c r="D148" s="67"/>
    </row>
    <row r="149" spans="1:5">
      <c r="A149" s="3"/>
      <c r="B149" s="67" t="s">
        <v>101</v>
      </c>
      <c r="C149" s="67"/>
      <c r="D149" s="67"/>
    </row>
    <row r="150" spans="1:5">
      <c r="A150" s="3"/>
      <c r="B150" s="4" t="s">
        <v>102</v>
      </c>
      <c r="C150" s="13">
        <v>0.05</v>
      </c>
      <c r="D150" s="17">
        <f>(($C$164+$D$143+$D$152)/(1-$C$151))*C150</f>
        <v>147.60000029757103</v>
      </c>
    </row>
    <row r="151" spans="1:5">
      <c r="A151" s="3"/>
      <c r="B151" s="4" t="s">
        <v>103</v>
      </c>
      <c r="C151" s="13">
        <f>SUM(C145:C150)</f>
        <v>8.6499999999999994E-2</v>
      </c>
      <c r="D151" s="17">
        <f>(($C$164+$D$143+$D$152)/(1-$C$151))*C151</f>
        <v>255.34800051479786</v>
      </c>
    </row>
    <row r="152" spans="1:5">
      <c r="A152" s="3" t="s">
        <v>3</v>
      </c>
      <c r="B152" s="4" t="s">
        <v>104</v>
      </c>
      <c r="C152" s="13">
        <v>6.7900000000000002E-2</v>
      </c>
      <c r="D152" s="17">
        <f>C152*(C164+D143)</f>
        <v>171.46050301446454</v>
      </c>
    </row>
    <row r="153" spans="1:5">
      <c r="A153" s="68" t="s">
        <v>49</v>
      </c>
      <c r="B153" s="68"/>
      <c r="C153" s="28">
        <f>SUM(C143,C151,C152)</f>
        <v>0.18440000000000001</v>
      </c>
      <c r="D153" s="29">
        <f>SUM(D143,D151,D152)</f>
        <v>500.35777059010195</v>
      </c>
    </row>
    <row r="154" spans="1:5" s="5" customFormat="1" ht="51">
      <c r="A154" s="12" t="s">
        <v>118</v>
      </c>
      <c r="B154" s="27"/>
      <c r="C154" s="25"/>
      <c r="D154" s="26"/>
    </row>
    <row r="155" spans="1:5" ht="25.5">
      <c r="A155" s="12" t="s">
        <v>116</v>
      </c>
    </row>
    <row r="156" spans="1:5" ht="38.25">
      <c r="A156" s="12" t="s">
        <v>117</v>
      </c>
    </row>
    <row r="157" spans="1:5">
      <c r="A157" s="24"/>
      <c r="B157" s="24" t="s">
        <v>165</v>
      </c>
    </row>
    <row r="158" spans="1:5">
      <c r="A158" s="9"/>
    </row>
    <row r="159" spans="1:5">
      <c r="A159" s="65" t="s">
        <v>105</v>
      </c>
      <c r="B159" s="65"/>
      <c r="C159" s="22" t="s">
        <v>23</v>
      </c>
    </row>
    <row r="160" spans="1:5">
      <c r="A160" s="3" t="s">
        <v>1</v>
      </c>
      <c r="B160" s="4" t="s">
        <v>21</v>
      </c>
      <c r="C160" s="17">
        <f>C46</f>
        <v>900</v>
      </c>
    </row>
    <row r="161" spans="1:4">
      <c r="A161" s="3" t="s">
        <v>2</v>
      </c>
      <c r="B161" s="4" t="s">
        <v>36</v>
      </c>
      <c r="C161" s="17">
        <f>C58</f>
        <v>359.83333333333331</v>
      </c>
    </row>
    <row r="162" spans="1:4">
      <c r="A162" s="3" t="s">
        <v>3</v>
      </c>
      <c r="B162" s="4" t="s">
        <v>106</v>
      </c>
      <c r="C162" s="17">
        <f>C68</f>
        <v>591.31783202798511</v>
      </c>
    </row>
    <row r="163" spans="1:4">
      <c r="A163" s="3" t="s">
        <v>4</v>
      </c>
      <c r="B163" s="4" t="s">
        <v>51</v>
      </c>
      <c r="C163" s="17">
        <f>D138</f>
        <v>600.49107000000004</v>
      </c>
    </row>
    <row r="164" spans="1:4">
      <c r="A164" s="6"/>
      <c r="B164" s="14" t="s">
        <v>107</v>
      </c>
      <c r="C164" s="17">
        <f>SUM(C160:C163)</f>
        <v>2451.6422353613184</v>
      </c>
    </row>
    <row r="165" spans="1:4">
      <c r="A165" s="3" t="s">
        <v>5</v>
      </c>
      <c r="B165" s="4" t="s">
        <v>94</v>
      </c>
      <c r="C165" s="17">
        <f>D153</f>
        <v>500.35777059010195</v>
      </c>
    </row>
    <row r="166" spans="1:4">
      <c r="A166" s="66" t="s">
        <v>108</v>
      </c>
      <c r="B166" s="66"/>
      <c r="C166" s="17">
        <f>C164+C165</f>
        <v>2952.0000059514205</v>
      </c>
    </row>
    <row r="169" spans="1:4" ht="30.75" customHeight="1">
      <c r="A169" s="63"/>
      <c r="B169" s="63"/>
      <c r="C169" s="63"/>
      <c r="D169" s="63"/>
    </row>
    <row r="170" spans="1:4" ht="29.25" customHeight="1">
      <c r="A170" s="63"/>
      <c r="B170" s="63"/>
      <c r="C170" s="63"/>
      <c r="D170" s="63"/>
    </row>
  </sheetData>
  <sheetProtection selectLockedCells="1" selectUnlockedCells="1"/>
  <mergeCells count="34">
    <mergeCell ref="A10:C10"/>
    <mergeCell ref="A6:C6"/>
    <mergeCell ref="B9:C9"/>
    <mergeCell ref="A3:C3"/>
    <mergeCell ref="A4:C4"/>
    <mergeCell ref="A159:B159"/>
    <mergeCell ref="A166:B166"/>
    <mergeCell ref="B144:D144"/>
    <mergeCell ref="B148:D148"/>
    <mergeCell ref="B149:D149"/>
    <mergeCell ref="A153:B153"/>
    <mergeCell ref="A131:B131"/>
    <mergeCell ref="A138:B138"/>
    <mergeCell ref="A142:B142"/>
    <mergeCell ref="A103:B103"/>
    <mergeCell ref="A107:B107"/>
    <mergeCell ref="A114:B114"/>
    <mergeCell ref="A118:B118"/>
    <mergeCell ref="A1:C1"/>
    <mergeCell ref="A169:D169"/>
    <mergeCell ref="A170:D170"/>
    <mergeCell ref="A29:C29"/>
    <mergeCell ref="A37:B37"/>
    <mergeCell ref="A46:B46"/>
    <mergeCell ref="A50:B50"/>
    <mergeCell ref="A85:B85"/>
    <mergeCell ref="A92:B92"/>
    <mergeCell ref="A96:B96"/>
    <mergeCell ref="A100:B100"/>
    <mergeCell ref="A58:B58"/>
    <mergeCell ref="A63:B63"/>
    <mergeCell ref="A68:B68"/>
    <mergeCell ref="A76:B76"/>
    <mergeCell ref="A127:B127"/>
  </mergeCells>
  <phoneticPr fontId="0" type="noConversion"/>
  <pageMargins left="0.78749999999999998" right="0.78749999999999998" top="0.78749999999999998" bottom="0.92638888888888893" header="0.51180555555555551" footer="0.78749999999999998"/>
  <pageSetup paperSize="9" scale="39" firstPageNumber="0" fitToHeight="0" orientation="portrait" horizontalDpi="300" verticalDpi="300" r:id="rId1"/>
  <headerFooter alignWithMargins="0">
    <oddFooter>&amp;C&amp;"Arial,Normal"&amp;10&amp;A</oddFooter>
  </headerFooter>
  <rowBreaks count="2" manualBreakCount="2">
    <brk id="70" max="6" man="1"/>
    <brk id="1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showGridLines="0" zoomScaleNormal="100" workbookViewId="0">
      <selection activeCell="G16" sqref="G16"/>
    </sheetView>
  </sheetViews>
  <sheetFormatPr defaultRowHeight="12.75"/>
  <cols>
    <col min="1" max="1" width="27.42578125" style="32" customWidth="1"/>
    <col min="2" max="2" width="19.42578125" style="32" customWidth="1"/>
    <col min="3" max="3" width="21.140625" style="32" customWidth="1"/>
    <col min="4" max="4" width="27" style="32" customWidth="1"/>
    <col min="5" max="5" width="9.28515625" style="32" customWidth="1"/>
    <col min="6" max="6" width="16.5703125" style="32" customWidth="1"/>
    <col min="7" max="7" width="12.5703125" style="32" customWidth="1"/>
    <col min="8" max="10" width="9.140625" style="32"/>
    <col min="11" max="11" width="12" style="32" bestFit="1" customWidth="1"/>
    <col min="12" max="16384" width="9.140625" style="32"/>
  </cols>
  <sheetData>
    <row r="1" spans="1:9">
      <c r="A1" s="75" t="s">
        <v>168</v>
      </c>
      <c r="B1" s="75"/>
      <c r="C1" s="75"/>
      <c r="D1" s="75"/>
      <c r="E1" s="75"/>
      <c r="F1" s="75"/>
      <c r="G1" s="75"/>
      <c r="H1" s="75"/>
      <c r="I1" s="75"/>
    </row>
    <row r="2" spans="1:9" ht="12.75" customHeight="1">
      <c r="A2" s="72" t="s">
        <v>140</v>
      </c>
      <c r="B2" s="73"/>
      <c r="C2" s="73"/>
      <c r="D2" s="73"/>
      <c r="E2" s="73"/>
      <c r="F2" s="73"/>
      <c r="G2" s="73"/>
      <c r="H2" s="73"/>
      <c r="I2" s="74"/>
    </row>
    <row r="3" spans="1:9" ht="12.75" customHeight="1">
      <c r="A3" s="72" t="s">
        <v>159</v>
      </c>
      <c r="B3" s="73"/>
      <c r="C3" s="73"/>
      <c r="D3" s="73"/>
      <c r="E3" s="73"/>
      <c r="F3" s="73"/>
      <c r="G3" s="73"/>
      <c r="H3" s="73"/>
      <c r="I3" s="74"/>
    </row>
    <row r="4" spans="1:9" ht="12.75" customHeight="1">
      <c r="A4" s="39"/>
      <c r="B4" s="39"/>
      <c r="C4" s="39"/>
      <c r="D4" s="38"/>
      <c r="E4" s="38"/>
      <c r="F4" s="38"/>
      <c r="G4" s="38"/>
      <c r="H4" s="38"/>
      <c r="I4" s="38"/>
    </row>
    <row r="5" spans="1:9" ht="27" customHeight="1">
      <c r="A5" s="77" t="s">
        <v>163</v>
      </c>
      <c r="B5" s="78"/>
      <c r="C5" s="78"/>
      <c r="D5" s="79"/>
      <c r="E5" s="76"/>
      <c r="F5" s="76"/>
      <c r="G5" s="76"/>
      <c r="H5" s="76"/>
      <c r="I5" s="40"/>
    </row>
    <row r="6" spans="1:9" ht="12.75" customHeight="1">
      <c r="A6" s="88" t="s">
        <v>141</v>
      </c>
      <c r="B6" s="43" t="s">
        <v>150</v>
      </c>
      <c r="C6" s="43" t="s">
        <v>151</v>
      </c>
      <c r="D6" s="43" t="s">
        <v>152</v>
      </c>
    </row>
    <row r="7" spans="1:9" ht="12.75" customHeight="1">
      <c r="A7" s="88"/>
      <c r="B7" s="44" t="s">
        <v>142</v>
      </c>
      <c r="C7" s="44" t="s">
        <v>144</v>
      </c>
      <c r="D7" s="44" t="s">
        <v>146</v>
      </c>
    </row>
    <row r="8" spans="1:9" ht="12.75" customHeight="1">
      <c r="A8" s="88"/>
      <c r="B8" s="33" t="s">
        <v>143</v>
      </c>
      <c r="C8" s="33" t="s">
        <v>145</v>
      </c>
      <c r="D8" s="33" t="s">
        <v>147</v>
      </c>
    </row>
    <row r="9" spans="1:9" ht="12.75" customHeight="1">
      <c r="A9" s="41" t="s">
        <v>148</v>
      </c>
      <c r="B9" s="34">
        <f>1/600</f>
        <v>1.6666666666666668E-3</v>
      </c>
      <c r="C9" s="51">
        <f>Servente!C166</f>
        <v>2952.0000059514205</v>
      </c>
      <c r="D9" s="53">
        <f>B9*C9</f>
        <v>4.9200000099190344</v>
      </c>
    </row>
    <row r="10" spans="1:9" ht="12.75" customHeight="1">
      <c r="A10" s="83" t="s">
        <v>149</v>
      </c>
      <c r="B10" s="83"/>
      <c r="C10" s="83"/>
      <c r="D10" s="47">
        <f>SUM(D9:D9)</f>
        <v>4.9200000099190344</v>
      </c>
    </row>
    <row r="11" spans="1:9" ht="12.75" customHeight="1"/>
    <row r="12" spans="1:9" ht="27" customHeight="1">
      <c r="A12" s="84" t="s">
        <v>164</v>
      </c>
      <c r="B12" s="84"/>
      <c r="C12" s="84"/>
      <c r="D12" s="84"/>
      <c r="E12" s="84"/>
      <c r="F12" s="84"/>
      <c r="G12" s="84"/>
      <c r="H12" s="46"/>
      <c r="I12" s="45"/>
    </row>
    <row r="13" spans="1:9" ht="12.75" customHeight="1">
      <c r="A13" s="85" t="s">
        <v>141</v>
      </c>
      <c r="B13" s="44" t="s">
        <v>150</v>
      </c>
      <c r="C13" s="44" t="s">
        <v>151</v>
      </c>
      <c r="D13" s="44" t="s">
        <v>155</v>
      </c>
      <c r="E13" s="44" t="s">
        <v>156</v>
      </c>
      <c r="F13" s="44" t="s">
        <v>157</v>
      </c>
      <c r="G13" s="42" t="s">
        <v>158</v>
      </c>
      <c r="H13" s="37"/>
    </row>
    <row r="14" spans="1:9" ht="12.75" customHeight="1">
      <c r="A14" s="86"/>
      <c r="B14" s="44" t="s">
        <v>142</v>
      </c>
      <c r="C14" s="44" t="s">
        <v>160</v>
      </c>
      <c r="D14" s="44" t="s">
        <v>162</v>
      </c>
      <c r="E14" s="44" t="s">
        <v>153</v>
      </c>
      <c r="F14" s="44" t="s">
        <v>144</v>
      </c>
      <c r="G14" s="42" t="s">
        <v>146</v>
      </c>
      <c r="H14" s="37"/>
    </row>
    <row r="15" spans="1:9" ht="12.75" customHeight="1">
      <c r="A15" s="87"/>
      <c r="B15" s="44" t="s">
        <v>143</v>
      </c>
      <c r="C15" s="44" t="s">
        <v>161</v>
      </c>
      <c r="D15" s="44" t="s">
        <v>161</v>
      </c>
      <c r="E15" s="44" t="s">
        <v>154</v>
      </c>
      <c r="F15" s="44" t="s">
        <v>145</v>
      </c>
      <c r="G15" s="42" t="s">
        <v>147</v>
      </c>
      <c r="H15" s="37"/>
    </row>
    <row r="16" spans="1:9" ht="12.75" customHeight="1">
      <c r="A16" s="35" t="s">
        <v>148</v>
      </c>
      <c r="B16" s="34">
        <f>1/220</f>
        <v>4.5454545454545452E-3</v>
      </c>
      <c r="C16" s="34">
        <v>16</v>
      </c>
      <c r="D16" s="34">
        <f>1/191.4</f>
        <v>5.2246603970741903E-3</v>
      </c>
      <c r="E16" s="34">
        <f>B16*C16*D16</f>
        <v>3.7997530160539561E-4</v>
      </c>
      <c r="F16" s="51">
        <f>Servente!C166</f>
        <v>2952.0000059514205</v>
      </c>
      <c r="G16" s="53">
        <f>E16*F16</f>
        <v>1.1216870926005207</v>
      </c>
      <c r="H16" s="36"/>
    </row>
    <row r="17" spans="1:9" ht="12.75" customHeight="1">
      <c r="A17" s="80" t="s">
        <v>149</v>
      </c>
      <c r="B17" s="81"/>
      <c r="C17" s="81"/>
      <c r="D17" s="81"/>
      <c r="E17" s="81"/>
      <c r="F17" s="82"/>
      <c r="G17" s="53">
        <f>SUM(G16:G16)</f>
        <v>1.1216870926005207</v>
      </c>
      <c r="H17" s="36"/>
    </row>
    <row r="18" spans="1:9" ht="12.75" customHeight="1"/>
    <row r="20" spans="1:9">
      <c r="A20" s="75" t="s">
        <v>169</v>
      </c>
      <c r="B20" s="75"/>
      <c r="C20" s="75"/>
      <c r="D20" s="75"/>
      <c r="E20" s="75"/>
      <c r="F20" s="75"/>
      <c r="G20" s="75"/>
      <c r="H20" s="75"/>
      <c r="I20" s="75"/>
    </row>
    <row r="21" spans="1:9">
      <c r="A21" s="72" t="s">
        <v>170</v>
      </c>
      <c r="B21" s="73"/>
      <c r="C21" s="73"/>
      <c r="D21" s="73"/>
      <c r="E21" s="73"/>
      <c r="F21" s="73"/>
      <c r="G21" s="73"/>
      <c r="H21" s="73"/>
      <c r="I21" s="74"/>
    </row>
    <row r="22" spans="1:9">
      <c r="A22" s="72" t="s">
        <v>159</v>
      </c>
      <c r="B22" s="73"/>
      <c r="C22" s="73"/>
      <c r="D22" s="73"/>
      <c r="E22" s="73"/>
      <c r="F22" s="73"/>
      <c r="G22" s="73"/>
      <c r="H22" s="73"/>
      <c r="I22" s="74"/>
    </row>
    <row r="24" spans="1:9" ht="25.5">
      <c r="A24" s="49" t="s">
        <v>171</v>
      </c>
      <c r="B24" s="35" t="s">
        <v>173</v>
      </c>
      <c r="C24" s="49" t="s">
        <v>174</v>
      </c>
      <c r="D24" s="49" t="s">
        <v>175</v>
      </c>
    </row>
    <row r="25" spans="1:9" ht="15">
      <c r="A25" s="48" t="s">
        <v>172</v>
      </c>
      <c r="B25" s="54">
        <f>D10</f>
        <v>4.9200000099190344</v>
      </c>
      <c r="C25" s="49">
        <v>2129</v>
      </c>
      <c r="D25" s="52">
        <f>B25*C25</f>
        <v>10474.680021117625</v>
      </c>
    </row>
    <row r="26" spans="1:9" ht="15">
      <c r="A26" s="50" t="s">
        <v>186</v>
      </c>
      <c r="B26" s="54">
        <f>G17</f>
        <v>1.1216870926005207</v>
      </c>
      <c r="C26" s="49">
        <v>113.2</v>
      </c>
      <c r="D26" s="52">
        <f t="shared" ref="D26" si="0">B26*C26</f>
        <v>126.97497888237895</v>
      </c>
    </row>
    <row r="27" spans="1:9">
      <c r="A27" s="89" t="s">
        <v>176</v>
      </c>
      <c r="B27" s="90"/>
      <c r="C27" s="91"/>
      <c r="D27" s="52">
        <f>SUM(D25:D26)</f>
        <v>10601.655000000004</v>
      </c>
    </row>
    <row r="28" spans="1:9">
      <c r="A28" s="89" t="s">
        <v>177</v>
      </c>
      <c r="B28" s="90"/>
      <c r="C28" s="91"/>
      <c r="D28" s="52">
        <f>D27*12</f>
        <v>127219.86000000004</v>
      </c>
    </row>
  </sheetData>
  <mergeCells count="16">
    <mergeCell ref="A27:C27"/>
    <mergeCell ref="A28:C28"/>
    <mergeCell ref="A20:I20"/>
    <mergeCell ref="A21:I21"/>
    <mergeCell ref="A22:I22"/>
    <mergeCell ref="A17:F17"/>
    <mergeCell ref="A10:C10"/>
    <mergeCell ref="A12:G12"/>
    <mergeCell ref="A13:A15"/>
    <mergeCell ref="A6:A8"/>
    <mergeCell ref="A3:I3"/>
    <mergeCell ref="A2:I2"/>
    <mergeCell ref="A1:I1"/>
    <mergeCell ref="E5:F5"/>
    <mergeCell ref="G5:H5"/>
    <mergeCell ref="A5:D5"/>
  </mergeCells>
  <pageMargins left="0.511811024" right="0.511811024" top="0.78740157499999996" bottom="0.78740157499999996" header="0.31496062000000002" footer="0.31496062000000002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B22" sqref="B22"/>
    </sheetView>
  </sheetViews>
  <sheetFormatPr defaultColWidth="14.5703125" defaultRowHeight="12.75"/>
  <cols>
    <col min="1" max="1" width="38.42578125" style="1" customWidth="1"/>
    <col min="2" max="2" width="58" style="1" bestFit="1" customWidth="1"/>
    <col min="3" max="3" width="28.85546875" style="1" customWidth="1"/>
    <col min="4" max="4" width="23.7109375" style="1" customWidth="1"/>
    <col min="5" max="5" width="12" style="1" customWidth="1"/>
    <col min="6" max="6" width="28" style="1" bestFit="1" customWidth="1"/>
    <col min="7" max="7" width="10.140625" style="1" customWidth="1"/>
    <col min="8" max="8" width="14.7109375" style="1" customWidth="1"/>
    <col min="9" max="16384" width="14.5703125" style="1"/>
  </cols>
  <sheetData>
    <row r="1" spans="1:4" ht="16.5" thickBot="1">
      <c r="A1" s="60" t="s">
        <v>187</v>
      </c>
      <c r="B1" s="61"/>
      <c r="C1" s="62"/>
    </row>
    <row r="2" spans="1:4" ht="13.5" thickBot="1"/>
    <row r="3" spans="1:4" ht="15.75" thickBot="1">
      <c r="A3" s="55" t="s">
        <v>188</v>
      </c>
      <c r="B3" s="56" t="s">
        <v>189</v>
      </c>
      <c r="C3" s="56" t="s">
        <v>212</v>
      </c>
      <c r="D3" s="56" t="s">
        <v>213</v>
      </c>
    </row>
    <row r="4" spans="1:4" ht="13.5" thickBot="1">
      <c r="A4" s="57" t="s">
        <v>190</v>
      </c>
      <c r="B4" s="58">
        <v>3</v>
      </c>
      <c r="C4" s="59"/>
      <c r="D4" s="59">
        <f>B4*C4</f>
        <v>0</v>
      </c>
    </row>
    <row r="5" spans="1:4" ht="13.5" thickBot="1">
      <c r="A5" s="57" t="s">
        <v>191</v>
      </c>
      <c r="B5" s="58">
        <v>6</v>
      </c>
      <c r="C5" s="59"/>
      <c r="D5" s="59">
        <f t="shared" ref="D5:D25" si="0">B5*C5</f>
        <v>0</v>
      </c>
    </row>
    <row r="6" spans="1:4" ht="13.5" thickBot="1">
      <c r="A6" s="57" t="s">
        <v>192</v>
      </c>
      <c r="B6" s="58">
        <v>6</v>
      </c>
      <c r="C6" s="59"/>
      <c r="D6" s="59">
        <f t="shared" si="0"/>
        <v>0</v>
      </c>
    </row>
    <row r="7" spans="1:4" ht="13.5" thickBot="1">
      <c r="A7" s="57" t="s">
        <v>193</v>
      </c>
      <c r="B7" s="58">
        <v>5</v>
      </c>
      <c r="C7" s="59"/>
      <c r="D7" s="59">
        <f t="shared" si="0"/>
        <v>0</v>
      </c>
    </row>
    <row r="8" spans="1:4" ht="13.5" thickBot="1">
      <c r="A8" s="57" t="s">
        <v>194</v>
      </c>
      <c r="B8" s="58">
        <v>6</v>
      </c>
      <c r="C8" s="59"/>
      <c r="D8" s="59">
        <f t="shared" si="0"/>
        <v>0</v>
      </c>
    </row>
    <row r="9" spans="1:4" ht="13.5" thickBot="1">
      <c r="A9" s="57" t="s">
        <v>195</v>
      </c>
      <c r="B9" s="58">
        <v>4</v>
      </c>
      <c r="C9" s="59"/>
      <c r="D9" s="59">
        <f t="shared" si="0"/>
        <v>0</v>
      </c>
    </row>
    <row r="10" spans="1:4" ht="13.5" thickBot="1">
      <c r="A10" s="57" t="s">
        <v>196</v>
      </c>
      <c r="B10" s="58">
        <v>9</v>
      </c>
      <c r="C10" s="59"/>
      <c r="D10" s="59">
        <f t="shared" si="0"/>
        <v>0</v>
      </c>
    </row>
    <row r="11" spans="1:4" ht="13.5" thickBot="1">
      <c r="A11" s="57" t="s">
        <v>197</v>
      </c>
      <c r="B11" s="58">
        <v>3</v>
      </c>
      <c r="C11" s="59"/>
      <c r="D11" s="59">
        <f t="shared" si="0"/>
        <v>0</v>
      </c>
    </row>
    <row r="12" spans="1:4" ht="13.5" thickBot="1">
      <c r="A12" s="57" t="s">
        <v>198</v>
      </c>
      <c r="B12" s="58">
        <v>15</v>
      </c>
      <c r="C12" s="59"/>
      <c r="D12" s="59">
        <f t="shared" si="0"/>
        <v>0</v>
      </c>
    </row>
    <row r="13" spans="1:4" ht="13.5" thickBot="1">
      <c r="A13" s="57" t="s">
        <v>199</v>
      </c>
      <c r="B13" s="58">
        <v>6</v>
      </c>
      <c r="C13" s="59"/>
      <c r="D13" s="59">
        <f t="shared" si="0"/>
        <v>0</v>
      </c>
    </row>
    <row r="14" spans="1:4" ht="13.5" thickBot="1">
      <c r="A14" s="57" t="s">
        <v>200</v>
      </c>
      <c r="B14" s="58">
        <v>6</v>
      </c>
      <c r="C14" s="59"/>
      <c r="D14" s="59">
        <f t="shared" si="0"/>
        <v>0</v>
      </c>
    </row>
    <row r="15" spans="1:4" ht="13.5" thickBot="1">
      <c r="A15" s="57" t="s">
        <v>201</v>
      </c>
      <c r="B15" s="58">
        <v>192</v>
      </c>
      <c r="C15" s="59"/>
      <c r="D15" s="59">
        <f t="shared" si="0"/>
        <v>0</v>
      </c>
    </row>
    <row r="16" spans="1:4" ht="13.5" thickBot="1">
      <c r="A16" s="57" t="s">
        <v>202</v>
      </c>
      <c r="B16" s="58">
        <v>10</v>
      </c>
      <c r="C16" s="59"/>
      <c r="D16" s="59">
        <f t="shared" si="0"/>
        <v>0</v>
      </c>
    </row>
    <row r="17" spans="1:4" ht="13.5" thickBot="1">
      <c r="A17" s="57" t="s">
        <v>203</v>
      </c>
      <c r="B17" s="58">
        <v>12</v>
      </c>
      <c r="C17" s="59"/>
      <c r="D17" s="59">
        <f t="shared" si="0"/>
        <v>0</v>
      </c>
    </row>
    <row r="18" spans="1:4" ht="13.5" thickBot="1">
      <c r="A18" s="57" t="s">
        <v>204</v>
      </c>
      <c r="B18" s="58">
        <v>3</v>
      </c>
      <c r="C18" s="59"/>
      <c r="D18" s="59">
        <f t="shared" si="0"/>
        <v>0</v>
      </c>
    </row>
    <row r="19" spans="1:4" ht="13.5" thickBot="1">
      <c r="A19" s="57" t="s">
        <v>205</v>
      </c>
      <c r="B19" s="58">
        <v>20</v>
      </c>
      <c r="C19" s="59"/>
      <c r="D19" s="59">
        <f t="shared" si="0"/>
        <v>0</v>
      </c>
    </row>
    <row r="20" spans="1:4" ht="13.5" thickBot="1">
      <c r="A20" s="57" t="s">
        <v>206</v>
      </c>
      <c r="B20" s="58">
        <v>3</v>
      </c>
      <c r="C20" s="59"/>
      <c r="D20" s="59">
        <f t="shared" si="0"/>
        <v>0</v>
      </c>
    </row>
    <row r="21" spans="1:4" ht="13.5" thickBot="1">
      <c r="A21" s="57" t="s">
        <v>207</v>
      </c>
      <c r="B21" s="58">
        <v>3</v>
      </c>
      <c r="C21" s="59"/>
      <c r="D21" s="59">
        <f t="shared" si="0"/>
        <v>0</v>
      </c>
    </row>
    <row r="22" spans="1:4" ht="13.5" thickBot="1">
      <c r="A22" s="57" t="s">
        <v>208</v>
      </c>
      <c r="B22" s="58">
        <v>1</v>
      </c>
      <c r="C22" s="59"/>
      <c r="D22" s="59">
        <f t="shared" si="0"/>
        <v>0</v>
      </c>
    </row>
    <row r="23" spans="1:4" ht="13.5" thickBot="1">
      <c r="A23" s="57" t="s">
        <v>209</v>
      </c>
      <c r="B23" s="58">
        <v>3</v>
      </c>
      <c r="C23" s="59"/>
      <c r="D23" s="59">
        <f t="shared" si="0"/>
        <v>0</v>
      </c>
    </row>
    <row r="24" spans="1:4" ht="13.5" thickBot="1">
      <c r="A24" s="57" t="s">
        <v>210</v>
      </c>
      <c r="B24" s="58">
        <v>6</v>
      </c>
      <c r="C24" s="59"/>
      <c r="D24" s="59">
        <f t="shared" si="0"/>
        <v>0</v>
      </c>
    </row>
    <row r="25" spans="1:4" ht="13.5" thickBot="1">
      <c r="A25" s="57" t="s">
        <v>211</v>
      </c>
      <c r="B25" s="58">
        <v>12</v>
      </c>
      <c r="C25" s="59"/>
      <c r="D25" s="59">
        <f t="shared" si="0"/>
        <v>0</v>
      </c>
    </row>
    <row r="26" spans="1:4" ht="13.5" thickBot="1">
      <c r="A26" s="92" t="s">
        <v>214</v>
      </c>
      <c r="B26" s="92"/>
      <c r="C26" s="93"/>
      <c r="D26" s="59">
        <f>SUM(D4:D25)</f>
        <v>0</v>
      </c>
    </row>
    <row r="27" spans="1:4" ht="13.5" thickBot="1">
      <c r="A27" s="92" t="s">
        <v>215</v>
      </c>
      <c r="B27" s="92"/>
      <c r="C27" s="93"/>
      <c r="D27" s="59">
        <f>D26*12</f>
        <v>0</v>
      </c>
    </row>
  </sheetData>
  <mergeCells count="3">
    <mergeCell ref="A26:C26"/>
    <mergeCell ref="A27:C27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18" sqref="A18"/>
    </sheetView>
  </sheetViews>
  <sheetFormatPr defaultColWidth="14.5703125" defaultRowHeight="12.75"/>
  <cols>
    <col min="1" max="1" width="38.42578125" style="1" customWidth="1"/>
    <col min="2" max="2" width="58" style="1" bestFit="1" customWidth="1"/>
    <col min="3" max="3" width="28.85546875" style="1" customWidth="1"/>
    <col min="4" max="4" width="23.7109375" style="1" customWidth="1"/>
    <col min="5" max="5" width="12" style="1" customWidth="1"/>
    <col min="6" max="6" width="28" style="1" bestFit="1" customWidth="1"/>
    <col min="7" max="7" width="10.140625" style="1" customWidth="1"/>
    <col min="8" max="8" width="14.7109375" style="1" customWidth="1"/>
    <col min="9" max="16384" width="14.5703125" style="1"/>
  </cols>
  <sheetData>
    <row r="1" spans="1:4" ht="16.5" thickBot="1">
      <c r="A1" s="60" t="s">
        <v>216</v>
      </c>
      <c r="B1" s="61"/>
      <c r="C1" s="62"/>
    </row>
    <row r="3" spans="1:4" ht="13.5" thickBot="1"/>
    <row r="4" spans="1:4" ht="15.75" thickBot="1">
      <c r="A4" s="55" t="s">
        <v>235</v>
      </c>
      <c r="B4" s="56" t="s">
        <v>236</v>
      </c>
      <c r="C4" s="56" t="s">
        <v>237</v>
      </c>
      <c r="D4" s="56" t="s">
        <v>238</v>
      </c>
    </row>
    <row r="5" spans="1:4" ht="13.5" thickBot="1">
      <c r="A5" s="57" t="s">
        <v>217</v>
      </c>
      <c r="B5" s="58">
        <v>2</v>
      </c>
      <c r="C5" s="59"/>
      <c r="D5" s="59">
        <f>B5*C5</f>
        <v>0</v>
      </c>
    </row>
    <row r="6" spans="1:4" ht="13.5" thickBot="1">
      <c r="A6" s="57" t="s">
        <v>218</v>
      </c>
      <c r="B6" s="58">
        <v>3</v>
      </c>
      <c r="C6" s="59"/>
      <c r="D6" s="59">
        <f t="shared" ref="D6:D22" si="0">B6*C6</f>
        <v>0</v>
      </c>
    </row>
    <row r="7" spans="1:4" ht="13.5" thickBot="1">
      <c r="A7" s="57" t="s">
        <v>219</v>
      </c>
      <c r="B7" s="58">
        <v>3</v>
      </c>
      <c r="C7" s="59"/>
      <c r="D7" s="59">
        <f t="shared" si="0"/>
        <v>0</v>
      </c>
    </row>
    <row r="8" spans="1:4" ht="13.5" thickBot="1">
      <c r="A8" s="57" t="s">
        <v>220</v>
      </c>
      <c r="B8" s="58">
        <v>3</v>
      </c>
      <c r="C8" s="59"/>
      <c r="D8" s="59">
        <f t="shared" si="0"/>
        <v>0</v>
      </c>
    </row>
    <row r="9" spans="1:4" ht="13.5" thickBot="1">
      <c r="A9" s="57" t="s">
        <v>221</v>
      </c>
      <c r="B9" s="58">
        <v>3</v>
      </c>
      <c r="C9" s="59"/>
      <c r="D9" s="59">
        <f t="shared" si="0"/>
        <v>0</v>
      </c>
    </row>
    <row r="10" spans="1:4" ht="13.5" thickBot="1">
      <c r="A10" s="57" t="s">
        <v>222</v>
      </c>
      <c r="B10" s="58">
        <v>9</v>
      </c>
      <c r="C10" s="59"/>
      <c r="D10" s="59">
        <f t="shared" si="0"/>
        <v>0</v>
      </c>
    </row>
    <row r="11" spans="1:4" ht="13.5" thickBot="1">
      <c r="A11" s="57" t="s">
        <v>223</v>
      </c>
      <c r="B11" s="58">
        <v>9</v>
      </c>
      <c r="C11" s="59"/>
      <c r="D11" s="59">
        <f t="shared" si="0"/>
        <v>0</v>
      </c>
    </row>
    <row r="12" spans="1:4" ht="13.5" thickBot="1">
      <c r="A12" s="57" t="s">
        <v>224</v>
      </c>
      <c r="B12" s="58">
        <v>9</v>
      </c>
      <c r="C12" s="59"/>
      <c r="D12" s="59">
        <f t="shared" si="0"/>
        <v>0</v>
      </c>
    </row>
    <row r="13" spans="1:4" ht="13.5" thickBot="1">
      <c r="A13" s="57" t="s">
        <v>225</v>
      </c>
      <c r="B13" s="58">
        <v>1</v>
      </c>
      <c r="C13" s="59"/>
      <c r="D13" s="59">
        <f t="shared" si="0"/>
        <v>0</v>
      </c>
    </row>
    <row r="14" spans="1:4" ht="13.5" thickBot="1">
      <c r="A14" s="57" t="s">
        <v>226</v>
      </c>
      <c r="B14" s="58">
        <v>2</v>
      </c>
      <c r="C14" s="59"/>
      <c r="D14" s="59">
        <f t="shared" si="0"/>
        <v>0</v>
      </c>
    </row>
    <row r="15" spans="1:4" ht="13.5" thickBot="1">
      <c r="A15" s="57" t="s">
        <v>227</v>
      </c>
      <c r="B15" s="58">
        <v>3</v>
      </c>
      <c r="C15" s="59"/>
      <c r="D15" s="59">
        <f t="shared" si="0"/>
        <v>0</v>
      </c>
    </row>
    <row r="16" spans="1:4" ht="13.5" thickBot="1">
      <c r="A16" s="57" t="s">
        <v>228</v>
      </c>
      <c r="B16" s="58">
        <v>3</v>
      </c>
      <c r="C16" s="59"/>
      <c r="D16" s="59">
        <f t="shared" si="0"/>
        <v>0</v>
      </c>
    </row>
    <row r="17" spans="1:4" ht="13.5" thickBot="1">
      <c r="A17" s="57" t="s">
        <v>229</v>
      </c>
      <c r="B17" s="58">
        <v>3</v>
      </c>
      <c r="C17" s="59"/>
      <c r="D17" s="59">
        <f t="shared" si="0"/>
        <v>0</v>
      </c>
    </row>
    <row r="18" spans="1:4" ht="13.5" thickBot="1">
      <c r="A18" s="57" t="s">
        <v>230</v>
      </c>
      <c r="B18" s="58">
        <v>6</v>
      </c>
      <c r="C18" s="59"/>
      <c r="D18" s="59">
        <f t="shared" si="0"/>
        <v>0</v>
      </c>
    </row>
    <row r="19" spans="1:4" ht="13.5" thickBot="1">
      <c r="A19" s="57" t="s">
        <v>231</v>
      </c>
      <c r="B19" s="58">
        <v>4</v>
      </c>
      <c r="C19" s="59"/>
      <c r="D19" s="59">
        <f t="shared" si="0"/>
        <v>0</v>
      </c>
    </row>
    <row r="20" spans="1:4" ht="13.5" thickBot="1">
      <c r="A20" s="57" t="s">
        <v>232</v>
      </c>
      <c r="B20" s="58">
        <v>3</v>
      </c>
      <c r="C20" s="59"/>
      <c r="D20" s="59">
        <f t="shared" si="0"/>
        <v>0</v>
      </c>
    </row>
    <row r="21" spans="1:4" ht="13.5" thickBot="1">
      <c r="A21" s="57" t="s">
        <v>233</v>
      </c>
      <c r="B21" s="58">
        <v>6</v>
      </c>
      <c r="C21" s="59"/>
      <c r="D21" s="59">
        <f t="shared" si="0"/>
        <v>0</v>
      </c>
    </row>
    <row r="22" spans="1:4" ht="13.5" thickBot="1">
      <c r="A22" s="57" t="s">
        <v>234</v>
      </c>
      <c r="B22" s="58">
        <v>6</v>
      </c>
      <c r="C22" s="59"/>
      <c r="D22" s="59">
        <f t="shared" si="0"/>
        <v>0</v>
      </c>
    </row>
    <row r="23" spans="1:4" ht="13.5" thickBot="1">
      <c r="A23" s="92" t="s">
        <v>215</v>
      </c>
      <c r="B23" s="92"/>
      <c r="C23" s="93"/>
      <c r="D23" s="59">
        <f>SUM(D5:D22)</f>
        <v>0</v>
      </c>
    </row>
    <row r="24" spans="1:4" ht="13.5" thickBot="1">
      <c r="A24" s="92" t="s">
        <v>214</v>
      </c>
      <c r="B24" s="92"/>
      <c r="C24" s="93"/>
      <c r="D24" s="59">
        <f>D23/12</f>
        <v>0</v>
      </c>
    </row>
  </sheetData>
  <mergeCells count="3">
    <mergeCell ref="A23:C23"/>
    <mergeCell ref="A24:C24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Servente</vt:lpstr>
      <vt:lpstr>Anexos II e III</vt:lpstr>
      <vt:lpstr>Anexo IV</vt:lpstr>
      <vt:lpstr>Anexo V</vt:lpstr>
      <vt:lpstr>'Anexos II e III'!Area_de_impressao</vt:lpstr>
      <vt:lpstr>Servente!Area_de_impressao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Ademi Teixeira</dc:creator>
  <cp:lastModifiedBy>leduardot</cp:lastModifiedBy>
  <cp:revision>26</cp:revision>
  <cp:lastPrinted>2013-04-26T20:26:05Z</cp:lastPrinted>
  <dcterms:created xsi:type="dcterms:W3CDTF">1601-01-01T00:00:00Z</dcterms:created>
  <dcterms:modified xsi:type="dcterms:W3CDTF">2015-01-30T17:43:07Z</dcterms:modified>
</cp:coreProperties>
</file>